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 MERY\FILE MERI 2025\PERENCANAAN\LAPORAN EVALUASI INSPEKTORAT TW IV 2024\"/>
    </mc:Choice>
  </mc:AlternateContent>
  <xr:revisionPtr revIDLastSave="0" documentId="13_ncr:1_{E89C8679-9545-4C8E-967B-E5A4057002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VALUASI RENCANA AKSI TW IV" sheetId="63" r:id="rId1"/>
    <sheet name="EVALUASI SEKCAM" sheetId="42" r:id="rId2"/>
    <sheet name="EVALUASI PEM" sheetId="37" r:id="rId3"/>
    <sheet name="EVALUASI TRANTIB " sheetId="39" r:id="rId4"/>
    <sheet name="EVALUASI KASI PMD" sheetId="8" r:id="rId5"/>
    <sheet name="EVALUASI PEL. UMUM" sheetId="10" r:id="rId6"/>
    <sheet name="EVALUASI KASUB. PERENCANAAN" sheetId="44" r:id="rId7"/>
    <sheet name="EV. KASUBAG. UMUM" sheetId="45" r:id="rId8"/>
    <sheet name="FORM 6 TW. IV " sheetId="64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Order1" hidden="1">255</definedName>
    <definedName name="A.1">#REF!</definedName>
    <definedName name="A.15">[1]Ana!#REF!</definedName>
    <definedName name="A.18">#REF!</definedName>
    <definedName name="A.18A">#REF!</definedName>
    <definedName name="A.18Aoke">#REF!</definedName>
    <definedName name="A.4A">[2]Analisa!$H$57</definedName>
    <definedName name="as">#REF!</definedName>
    <definedName name="B">[3]RAB!#REF!</definedName>
    <definedName name="B.Aparatur">#REF!</definedName>
    <definedName name="B.Aparatur1">#REF!</definedName>
    <definedName name="B.Publik">#REF!</definedName>
    <definedName name="Bahan">#REF!</definedName>
    <definedName name="BAPPEDA">#REF!</definedName>
    <definedName name="BKPPD\">'[4]REKAB BAB VIII'!#REF!</definedName>
    <definedName name="C.">[3]RAB!#REF!</definedName>
    <definedName name="CAPIL">#REF!</definedName>
    <definedName name="cv">[5]Dt!$E$6</definedName>
    <definedName name="data">#REF!</definedName>
    <definedName name="dfds">#REF!</definedName>
    <definedName name="E">[3]RAB!#REF!</definedName>
    <definedName name="F">[3]RAB!#REF!</definedName>
    <definedName name="F.21">#REF!</definedName>
    <definedName name="f.22">#REF!</definedName>
    <definedName name="f.26">#REF!</definedName>
    <definedName name="F.30">#REF!</definedName>
    <definedName name="F.33">#REF!</definedName>
    <definedName name="F.33A">[1]Ana!#REF!</definedName>
    <definedName name="F.34">#REF!</definedName>
    <definedName name="F.35">#REF!</definedName>
    <definedName name="F.36">[1]Ana!#REF!</definedName>
    <definedName name="F.37A">[1]Ana!#REF!</definedName>
    <definedName name="f.7" localSheetId="8">[6]RKPD!$B$3:$M$1048576</definedName>
    <definedName name="f.7">[7]RKPD!$B$3:$M$1048576</definedName>
    <definedName name="F.8">#REF!</definedName>
    <definedName name="G">[3]RAB!#REF!</definedName>
    <definedName name="G.1">#REF!</definedName>
    <definedName name="G.14">#REF!</definedName>
    <definedName name="G.16">#REF!</definedName>
    <definedName name="G.32F">#REF!</definedName>
    <definedName name="G.32H">#REF!</definedName>
    <definedName name="G.33F">#REF!</definedName>
    <definedName name="G.33H">#REF!</definedName>
    <definedName name="G.33M">#REF!</definedName>
    <definedName name="G.50H">#REF!</definedName>
    <definedName name="G.50K">#REF!</definedName>
    <definedName name="G.50P">#REF!</definedName>
    <definedName name="G.51C">#REF!</definedName>
    <definedName name="G.56">#REF!</definedName>
    <definedName name="G.6">#REF!</definedName>
    <definedName name="G.67">#REF!</definedName>
    <definedName name="g33f">#REF!</definedName>
    <definedName name="g50p">#REF!</definedName>
    <definedName name="gaji2009">#REF!</definedName>
    <definedName name="gu">#REF!</definedName>
    <definedName name="H">[3]RAB!#REF!</definedName>
    <definedName name="h.10">#REF!</definedName>
    <definedName name="h.8">#REF!</definedName>
    <definedName name="hr">#REF!</definedName>
    <definedName name="I">#REF!</definedName>
    <definedName name="icha">#REF!</definedName>
    <definedName name="II">#REF!</definedName>
    <definedName name="III">#REF!</definedName>
    <definedName name="IV">#REF!</definedName>
    <definedName name="jb">[5]Dt!$E$9</definedName>
    <definedName name="jk">[5]Dt!$E$4</definedName>
    <definedName name="jl">[5]Dt!$E$7</definedName>
    <definedName name="K">[3]RAB!#REF!</definedName>
    <definedName name="K.012">#REF!</definedName>
    <definedName name="K.013">#REF!</definedName>
    <definedName name="K.016">#REF!</definedName>
    <definedName name="K.017">#REF!</definedName>
    <definedName name="K.020">'[8]Analisa K'!#REF!</definedName>
    <definedName name="K.035">#REF!</definedName>
    <definedName name="K.040">#REF!</definedName>
    <definedName name="K.110">#REF!</definedName>
    <definedName name="K.111">'[8]Analisa K'!#REF!</definedName>
    <definedName name="K.115">'[8]Analisa K'!#REF!</definedName>
    <definedName name="K.121">'[9]analisa K'!$N$885</definedName>
    <definedName name="K.123">'[9]analisa K'!$N$933</definedName>
    <definedName name="K.127">'[8]Analisa K'!#REF!</definedName>
    <definedName name="K.131">'[8]Analisa K'!#REF!</definedName>
    <definedName name="k.132">'[8]Analisa K'!#REF!</definedName>
    <definedName name="K.139">#REF!</definedName>
    <definedName name="K.211">#REF!</definedName>
    <definedName name="K.224">#REF!</definedName>
    <definedName name="K.225">#REF!</definedName>
    <definedName name="K.310">'[10]An-K'!$J$1279</definedName>
    <definedName name="K.311">'[9]analisa K'!$N$1666</definedName>
    <definedName name="K.321">'[9]analisa K'!$N$291</definedName>
    <definedName name="K.411">#REF!</definedName>
    <definedName name="K.420">#REF!</definedName>
    <definedName name="K.422">#REF!</definedName>
    <definedName name="K.424">#REF!</definedName>
    <definedName name="K.514">#REF!</definedName>
    <definedName name="K.522">#REF!</definedName>
    <definedName name="K.528">'[8]Analisa K'!#REF!</definedName>
    <definedName name="K.612">#REF!</definedName>
    <definedName name="K.615">#REF!</definedName>
    <definedName name="K.618">#REF!</definedName>
    <definedName name="K.621">'[8]Analisa K'!#REF!</definedName>
    <definedName name="K.636">#REF!</definedName>
    <definedName name="K.641">#REF!</definedName>
    <definedName name="K.705">#REF!</definedName>
    <definedName name="K.709">'[11]analisa K'!$N$612</definedName>
    <definedName name="K.710">#REF!</definedName>
    <definedName name="K.715">#REF!</definedName>
    <definedName name="K.720">#REF!</definedName>
    <definedName name="K.722">#REF!</definedName>
    <definedName name="K.8">#REF!</definedName>
    <definedName name="K.815">#REF!</definedName>
    <definedName name="K.850">#REF!</definedName>
    <definedName name="K.860">#REF!</definedName>
    <definedName name="K.865">#REF!</definedName>
    <definedName name="K.875">#REF!</definedName>
    <definedName name="K.880">#REF!</definedName>
    <definedName name="K.9">#REF!</definedName>
    <definedName name="kd">#REF!</definedName>
    <definedName name="KPPT">#REF!</definedName>
    <definedName name="ks">#REF!</definedName>
    <definedName name="KUA" localSheetId="8">'[6]KUA-PPAS'!$B$3:$K$104</definedName>
    <definedName name="KUA">'[12]KUA-PPAS'!$B$3:$K$104</definedName>
    <definedName name="lk">[5]Dt!$E$5</definedName>
    <definedName name="M">'[13]A-E'!#REF!</definedName>
    <definedName name="master">[1]Ana!#REF!</definedName>
    <definedName name="na">[5]Dt!$E$8</definedName>
    <definedName name="no">[5]Dt!$E$10</definedName>
    <definedName name="np">[5]Dt!$E$3</definedName>
    <definedName name="oke">#REF!</definedName>
    <definedName name="po">'[14]Hrg Bh'!$C$105</definedName>
    <definedName name="_xlnm.Print_Area" localSheetId="7">'EV. KASUBAG. UMUM'!$A$1:$J$103</definedName>
    <definedName name="_xlnm.Print_Area" localSheetId="4">'EVALUASI KASI PMD'!$A$1:$L$30</definedName>
    <definedName name="_xlnm.Print_Area" localSheetId="0">'EVALUASI RENCANA AKSI TW IV'!$A$1:$U$234</definedName>
    <definedName name="_xlnm.Print_Area" localSheetId="1">'EVALUASI SEKCAM'!$A$1:$O$165</definedName>
    <definedName name="_xlnm.Print_Area">#REF!</definedName>
    <definedName name="PRINT_AREA_MI">#REF!</definedName>
    <definedName name="_xlnm.Print_Titles" localSheetId="7">'EV. KASUBAG. UMUM'!$4:$6</definedName>
    <definedName name="_xlnm.Print_Titles" localSheetId="4">'EVALUASI KASI PMD'!$4:$6</definedName>
    <definedName name="_xlnm.Print_Titles" localSheetId="6">'EVALUASI KASUB. PERENCANAAN'!$4:$6</definedName>
    <definedName name="_xlnm.Print_Titles" localSheetId="5">'EVALUASI PEL. UMUM'!$6:$8</definedName>
    <definedName name="_xlnm.Print_Titles" localSheetId="0">'EVALUASI RENCANA AKSI TW IV'!$5:$7</definedName>
    <definedName name="_xlnm.Print_Titles" localSheetId="1">'EVALUASI SEKCAM'!$5:$7</definedName>
    <definedName name="_xlnm.Print_Titles" localSheetId="3">'EVALUASI TRANTIB '!$5:$7</definedName>
    <definedName name="_xlnm.Print_Titles" localSheetId="8">'FORM 6 TW. IV '!$5:$8</definedName>
    <definedName name="PROGRAM">#REF!</definedName>
    <definedName name="ref">[1]Ana!#REF!</definedName>
    <definedName name="ria">#REF!</definedName>
    <definedName name="RKA" localSheetId="8">[6]RKA!$B$4:$N$1048576</definedName>
    <definedName name="RKA">[12]RKA!$B$4:$N$1048576</definedName>
    <definedName name="RKPD" localSheetId="8">[6]RKPD!$B$3:$M$1048576</definedName>
    <definedName name="RKPD">[12]RKPD!$B$3:$M$1048576</definedName>
    <definedName name="RPJMD" localSheetId="8">'[6]Program RPJMD_pokok'!$B$3:$P$61</definedName>
    <definedName name="RPJMD">'[12]Program RPJMD_pokok'!$B$3:$P$61</definedName>
    <definedName name="RPJMD2" localSheetId="8">'[6]Program RPJMD_revisi'!$B$3:$O$1048576</definedName>
    <definedName name="RPJMD2">'[12]Program RPJMD_revisi'!$B$3:$O$1048576</definedName>
    <definedName name="RR" localSheetId="8">'[15]Program RPJMD_revisi'!$B$3:$O$1048576</definedName>
    <definedName name="RR">'[16]Program RPJMD_revisi'!$B$3:$O$1048576</definedName>
    <definedName name="S">'[13]A-E'!#REF!</definedName>
    <definedName name="sandypauling">#REF!</definedName>
    <definedName name="SPL.1">#REF!</definedName>
    <definedName name="SPL.1A">#REF!</definedName>
    <definedName name="SPL.IA">[1]Ana!#REF!</definedName>
    <definedName name="SPL.III">[1]Ana!#REF!</definedName>
    <definedName name="SPL.V">[1]Ana!#REF!</definedName>
    <definedName name="SPL.VI">#REF!</definedName>
    <definedName name="SPL.VII">#REF!</definedName>
    <definedName name="spliiia">#REF!</definedName>
    <definedName name="spliiib">#REF!</definedName>
    <definedName name="SplV">#REF!</definedName>
    <definedName name="Tabel">#REF!</definedName>
    <definedName name="tg">[5]Dt!$E$12</definedName>
    <definedName name="U">'[13]A-E'!#REF!</definedName>
    <definedName name="UM">#REF!</definedName>
    <definedName name="V">#REF!</definedName>
    <definedName name="vi">[17]RAB!#REF!</definedName>
  </definedNames>
  <calcPr calcId="181029"/>
</workbook>
</file>

<file path=xl/calcChain.xml><?xml version="1.0" encoding="utf-8"?>
<calcChain xmlns="http://schemas.openxmlformats.org/spreadsheetml/2006/main">
  <c r="E12" i="63" l="1"/>
  <c r="D12" i="63"/>
  <c r="G85" i="45"/>
  <c r="T204" i="63" l="1"/>
  <c r="F11" i="63" l="1"/>
  <c r="T203" i="63" l="1"/>
  <c r="L71" i="63"/>
  <c r="L70" i="63"/>
  <c r="L69" i="63"/>
  <c r="T208" i="63"/>
  <c r="T207" i="63"/>
  <c r="T206" i="63"/>
  <c r="T200" i="63"/>
  <c r="T198" i="63"/>
  <c r="T197" i="63"/>
  <c r="T196" i="63"/>
  <c r="S192" i="63" s="1"/>
  <c r="T192" i="63" s="1"/>
  <c r="T195" i="63"/>
  <c r="T194" i="63"/>
  <c r="T193" i="63"/>
  <c r="S191" i="63"/>
  <c r="T191" i="63" s="1"/>
  <c r="S190" i="63"/>
  <c r="T190" i="63" s="1"/>
  <c r="S189" i="63"/>
  <c r="T189" i="63" s="1"/>
  <c r="T188" i="63"/>
  <c r="S172" i="63" s="1"/>
  <c r="T172" i="63" s="1"/>
  <c r="T187" i="63"/>
  <c r="T186" i="63"/>
  <c r="T185" i="63"/>
  <c r="T183" i="63"/>
  <c r="T182" i="63"/>
  <c r="T180" i="63"/>
  <c r="T179" i="63"/>
  <c r="T178" i="63"/>
  <c r="T177" i="63"/>
  <c r="T176" i="63"/>
  <c r="T175" i="63"/>
  <c r="T174" i="63"/>
  <c r="S170" i="63" s="1"/>
  <c r="T170" i="63" s="1"/>
  <c r="T173" i="63"/>
  <c r="T168" i="63"/>
  <c r="T164" i="63"/>
  <c r="T160" i="63"/>
  <c r="S152" i="63" s="1"/>
  <c r="T152" i="63" s="1"/>
  <c r="T155" i="63"/>
  <c r="S151" i="63"/>
  <c r="T151" i="63" s="1"/>
  <c r="T147" i="63"/>
  <c r="T146" i="63"/>
  <c r="T145" i="63"/>
  <c r="T144" i="63"/>
  <c r="T143" i="63"/>
  <c r="T142" i="63"/>
  <c r="T141" i="63"/>
  <c r="T140" i="63"/>
  <c r="T139" i="63"/>
  <c r="T138" i="63"/>
  <c r="T137" i="63"/>
  <c r="T136" i="63"/>
  <c r="T135" i="63"/>
  <c r="T134" i="63"/>
  <c r="T133" i="63"/>
  <c r="T132" i="63"/>
  <c r="T131" i="63"/>
  <c r="T130" i="63"/>
  <c r="T129" i="63"/>
  <c r="T128" i="63"/>
  <c r="T127" i="63"/>
  <c r="T126" i="63"/>
  <c r="S122" i="63" s="1"/>
  <c r="T122" i="63" s="1"/>
  <c r="T125" i="63"/>
  <c r="S121" i="63" s="1"/>
  <c r="T121" i="63" s="1"/>
  <c r="T124" i="63"/>
  <c r="S123" i="63"/>
  <c r="T123" i="63" s="1"/>
  <c r="T120" i="63"/>
  <c r="S120" i="63"/>
  <c r="T117" i="63"/>
  <c r="T116" i="63"/>
  <c r="T115" i="63"/>
  <c r="S111" i="63" s="1"/>
  <c r="T111" i="63" s="1"/>
  <c r="T114" i="63"/>
  <c r="T113" i="63"/>
  <c r="T112" i="63"/>
  <c r="S110" i="63"/>
  <c r="T110" i="63" s="1"/>
  <c r="T109" i="63"/>
  <c r="S109" i="63"/>
  <c r="S108" i="63"/>
  <c r="T108" i="63" s="1"/>
  <c r="T107" i="63"/>
  <c r="T106" i="63"/>
  <c r="T105" i="63"/>
  <c r="T104" i="63"/>
  <c r="S103" i="63"/>
  <c r="T103" i="63" s="1"/>
  <c r="S102" i="63"/>
  <c r="T102" i="63" s="1"/>
  <c r="T101" i="63"/>
  <c r="S101" i="63"/>
  <c r="S100" i="63"/>
  <c r="T100" i="63" s="1"/>
  <c r="T99" i="63"/>
  <c r="T98" i="63"/>
  <c r="T97" i="63"/>
  <c r="T96" i="63"/>
  <c r="T95" i="63"/>
  <c r="S91" i="63" s="1"/>
  <c r="T91" i="63" s="1"/>
  <c r="T94" i="63"/>
  <c r="T93" i="63"/>
  <c r="T92" i="63"/>
  <c r="S88" i="63" s="1"/>
  <c r="T88" i="63" s="1"/>
  <c r="S90" i="63"/>
  <c r="T90" i="63" s="1"/>
  <c r="S89" i="63"/>
  <c r="T89" i="63" s="1"/>
  <c r="T87" i="63"/>
  <c r="T83" i="63"/>
  <c r="T79" i="63"/>
  <c r="L57" i="63"/>
  <c r="L58" i="63"/>
  <c r="L56" i="63"/>
  <c r="S56" i="63"/>
  <c r="S58" i="63"/>
  <c r="T67" i="63"/>
  <c r="T63" i="63"/>
  <c r="T55" i="63"/>
  <c r="L31" i="63"/>
  <c r="L30" i="63"/>
  <c r="L29" i="63"/>
  <c r="L28" i="63"/>
  <c r="S30" i="63"/>
  <c r="T47" i="63"/>
  <c r="T39" i="63"/>
  <c r="T37" i="63"/>
  <c r="T35" i="63"/>
  <c r="S19" i="63"/>
  <c r="T27" i="63"/>
  <c r="M11" i="63"/>
  <c r="L11" i="63"/>
  <c r="L10" i="63"/>
  <c r="S11" i="63"/>
  <c r="T11" i="63"/>
  <c r="T15" i="63"/>
  <c r="S171" i="63" l="1"/>
  <c r="T171" i="63" s="1"/>
  <c r="S169" i="63"/>
  <c r="T169" i="63" s="1"/>
  <c r="S71" i="63"/>
  <c r="G19" i="39"/>
  <c r="G15" i="39"/>
  <c r="G11" i="39" l="1"/>
  <c r="N75" i="42"/>
  <c r="N71" i="42"/>
  <c r="N79" i="42"/>
  <c r="N83" i="42"/>
  <c r="N82" i="42"/>
  <c r="N81" i="42"/>
  <c r="N80" i="42"/>
  <c r="G10" i="45" l="1"/>
  <c r="N147" i="42"/>
  <c r="N146" i="42"/>
  <c r="N145" i="42"/>
  <c r="N141" i="42"/>
  <c r="N139" i="42"/>
  <c r="N137" i="42"/>
  <c r="N136" i="42"/>
  <c r="N135" i="42"/>
  <c r="N134" i="42"/>
  <c r="N133" i="42"/>
  <c r="M129" i="42" s="1"/>
  <c r="N129" i="42" s="1"/>
  <c r="N132" i="42"/>
  <c r="M128" i="42" s="1"/>
  <c r="N128" i="42" s="1"/>
  <c r="N127" i="42"/>
  <c r="N126" i="42"/>
  <c r="N125" i="42"/>
  <c r="N124" i="42"/>
  <c r="N122" i="42"/>
  <c r="N121" i="42"/>
  <c r="N119" i="42"/>
  <c r="N118" i="42"/>
  <c r="N117" i="42"/>
  <c r="N116" i="42"/>
  <c r="N115" i="42"/>
  <c r="M111" i="42" s="1"/>
  <c r="N114" i="42"/>
  <c r="N113" i="42"/>
  <c r="N112" i="42"/>
  <c r="N107" i="42"/>
  <c r="N103" i="42"/>
  <c r="N99" i="42"/>
  <c r="N94" i="42"/>
  <c r="M90" i="42" s="1"/>
  <c r="N87" i="42"/>
  <c r="N67" i="42"/>
  <c r="N66" i="42"/>
  <c r="N56" i="42"/>
  <c r="N55" i="42"/>
  <c r="M51" i="42" s="1"/>
  <c r="N47" i="42"/>
  <c r="N39" i="42"/>
  <c r="N35" i="42"/>
  <c r="N27" i="42"/>
  <c r="G18" i="44"/>
  <c r="N23" i="42"/>
  <c r="N19" i="42"/>
  <c r="G15" i="37"/>
  <c r="G11" i="37"/>
  <c r="G14" i="8"/>
  <c r="G12" i="10"/>
  <c r="G28" i="44"/>
  <c r="G27" i="44"/>
  <c r="G22" i="44"/>
  <c r="G14" i="44"/>
  <c r="G90" i="45"/>
  <c r="G82" i="45"/>
  <c r="G77" i="45"/>
  <c r="G78" i="45"/>
  <c r="G74" i="45"/>
  <c r="G69" i="45"/>
  <c r="G65" i="45"/>
  <c r="G66" i="45"/>
  <c r="G61" i="45"/>
  <c r="G62" i="45"/>
  <c r="M109" i="42" l="1"/>
  <c r="M108" i="42"/>
  <c r="M131" i="42"/>
  <c r="N131" i="42" s="1"/>
  <c r="M91" i="42"/>
  <c r="N91" i="42" s="1"/>
  <c r="M63" i="42"/>
  <c r="M110" i="42"/>
  <c r="M130" i="42"/>
  <c r="N130" i="42" s="1"/>
  <c r="G58" i="45"/>
  <c r="G54" i="45"/>
  <c r="G50" i="45"/>
  <c r="G45" i="45"/>
  <c r="G42" i="45"/>
  <c r="G38" i="45"/>
  <c r="G34" i="45"/>
  <c r="G30" i="45"/>
  <c r="G26" i="45"/>
  <c r="G21" i="45"/>
  <c r="G22" i="45"/>
  <c r="G18" i="45"/>
  <c r="G14" i="45"/>
  <c r="E124" i="64"/>
  <c r="E123" i="64"/>
  <c r="E118" i="64"/>
  <c r="J102" i="64"/>
  <c r="V101" i="64"/>
  <c r="T101" i="64"/>
  <c r="S101" i="64"/>
  <c r="U101" i="64" s="1"/>
  <c r="V100" i="64"/>
  <c r="T100" i="64"/>
  <c r="S100" i="64"/>
  <c r="U100" i="64" s="1"/>
  <c r="U102" i="64" s="1"/>
  <c r="V99" i="64"/>
  <c r="T99" i="64"/>
  <c r="X99" i="64" s="1"/>
  <c r="Z99" i="64" s="1"/>
  <c r="R99" i="64"/>
  <c r="R98" i="64" s="1"/>
  <c r="Q99" i="64"/>
  <c r="P99" i="64"/>
  <c r="O99" i="64"/>
  <c r="O98" i="64" s="1"/>
  <c r="N99" i="64"/>
  <c r="N98" i="64" s="1"/>
  <c r="M99" i="64"/>
  <c r="L99" i="64"/>
  <c r="K99" i="64"/>
  <c r="K98" i="64" s="1"/>
  <c r="J99" i="64"/>
  <c r="J98" i="64" s="1"/>
  <c r="I99" i="64"/>
  <c r="T98" i="64"/>
  <c r="Q98" i="64"/>
  <c r="P98" i="64"/>
  <c r="M98" i="64"/>
  <c r="L98" i="64"/>
  <c r="I98" i="64"/>
  <c r="J95" i="64"/>
  <c r="V94" i="64"/>
  <c r="V95" i="64" s="1"/>
  <c r="V96" i="64" s="1"/>
  <c r="T94" i="64"/>
  <c r="S94" i="64"/>
  <c r="U94" i="64" s="1"/>
  <c r="Z93" i="64"/>
  <c r="T93" i="64"/>
  <c r="X93" i="64" s="1"/>
  <c r="R93" i="64"/>
  <c r="R92" i="64" s="1"/>
  <c r="Q93" i="64"/>
  <c r="P93" i="64"/>
  <c r="O93" i="64"/>
  <c r="O92" i="64" s="1"/>
  <c r="N93" i="64"/>
  <c r="N92" i="64" s="1"/>
  <c r="M93" i="64"/>
  <c r="L93" i="64"/>
  <c r="K93" i="64"/>
  <c r="K92" i="64" s="1"/>
  <c r="J93" i="64"/>
  <c r="J92" i="64" s="1"/>
  <c r="I93" i="64"/>
  <c r="T92" i="64"/>
  <c r="Q92" i="64"/>
  <c r="P92" i="64"/>
  <c r="M92" i="64"/>
  <c r="L92" i="64"/>
  <c r="I92" i="64"/>
  <c r="J83" i="64"/>
  <c r="V82" i="64"/>
  <c r="T82" i="64"/>
  <c r="S82" i="64"/>
  <c r="U82" i="64" s="1"/>
  <c r="Z81" i="64"/>
  <c r="T81" i="64"/>
  <c r="X81" i="64" s="1"/>
  <c r="R81" i="64"/>
  <c r="R75" i="64" s="1"/>
  <c r="Q81" i="64"/>
  <c r="P81" i="64"/>
  <c r="O81" i="64"/>
  <c r="O75" i="64" s="1"/>
  <c r="N81" i="64"/>
  <c r="M81" i="64"/>
  <c r="L81" i="64"/>
  <c r="K81" i="64"/>
  <c r="K75" i="64" s="1"/>
  <c r="S75" i="64" s="1"/>
  <c r="U75" i="64" s="1"/>
  <c r="J81" i="64"/>
  <c r="V81" i="64" s="1"/>
  <c r="I81" i="64"/>
  <c r="AE80" i="64"/>
  <c r="J79" i="64"/>
  <c r="U78" i="64"/>
  <c r="T78" i="64"/>
  <c r="V78" i="64" s="1"/>
  <c r="S78" i="64"/>
  <c r="U77" i="64"/>
  <c r="U79" i="64" s="1"/>
  <c r="T77" i="64"/>
  <c r="V77" i="64" s="1"/>
  <c r="V79" i="64" s="1"/>
  <c r="S77" i="64"/>
  <c r="R76" i="64"/>
  <c r="Q76" i="64"/>
  <c r="Q75" i="64" s="1"/>
  <c r="P76" i="64"/>
  <c r="P75" i="64" s="1"/>
  <c r="O76" i="64"/>
  <c r="N76" i="64"/>
  <c r="M76" i="64"/>
  <c r="M75" i="64" s="1"/>
  <c r="L76" i="64"/>
  <c r="L75" i="64" s="1"/>
  <c r="K76" i="64"/>
  <c r="J76" i="64"/>
  <c r="I76" i="64"/>
  <c r="N75" i="64"/>
  <c r="I75" i="64"/>
  <c r="J72" i="64"/>
  <c r="AE71" i="64" s="1"/>
  <c r="U71" i="64"/>
  <c r="T71" i="64"/>
  <c r="V71" i="64" s="1"/>
  <c r="S71" i="64"/>
  <c r="U70" i="64"/>
  <c r="U72" i="64" s="1"/>
  <c r="AF71" i="64" s="1"/>
  <c r="T70" i="64"/>
  <c r="V70" i="64" s="1"/>
  <c r="V72" i="64" s="1"/>
  <c r="S70" i="64"/>
  <c r="R69" i="64"/>
  <c r="Q69" i="64"/>
  <c r="Q68" i="64" s="1"/>
  <c r="P69" i="64"/>
  <c r="P68" i="64" s="1"/>
  <c r="O69" i="64"/>
  <c r="N69" i="64"/>
  <c r="M69" i="64"/>
  <c r="M68" i="64" s="1"/>
  <c r="L69" i="64"/>
  <c r="L68" i="64" s="1"/>
  <c r="K69" i="64"/>
  <c r="J69" i="64"/>
  <c r="I69" i="64"/>
  <c r="R68" i="64"/>
  <c r="O68" i="64"/>
  <c r="N68" i="64"/>
  <c r="K68" i="64"/>
  <c r="S68" i="64" s="1"/>
  <c r="U68" i="64" s="1"/>
  <c r="J68" i="64"/>
  <c r="I68" i="64"/>
  <c r="J65" i="64"/>
  <c r="AE64" i="64" s="1"/>
  <c r="U64" i="64"/>
  <c r="U65" i="64" s="1"/>
  <c r="U66" i="64" s="1"/>
  <c r="T64" i="64"/>
  <c r="V64" i="64" s="1"/>
  <c r="V65" i="64" s="1"/>
  <c r="S64" i="64"/>
  <c r="R63" i="64"/>
  <c r="Q63" i="64"/>
  <c r="O63" i="64"/>
  <c r="N63" i="64"/>
  <c r="M63" i="64"/>
  <c r="M62" i="64" s="1"/>
  <c r="S62" i="64" s="1"/>
  <c r="U62" i="64" s="1"/>
  <c r="L63" i="64"/>
  <c r="L62" i="64" s="1"/>
  <c r="K63" i="64"/>
  <c r="J63" i="64"/>
  <c r="I63" i="64"/>
  <c r="R62" i="64"/>
  <c r="Q62" i="64"/>
  <c r="P62" i="64"/>
  <c r="O62" i="64"/>
  <c r="N62" i="64"/>
  <c r="K62" i="64"/>
  <c r="J62" i="64"/>
  <c r="I62" i="64"/>
  <c r="J59" i="64"/>
  <c r="AE58" i="64"/>
  <c r="U58" i="64"/>
  <c r="T58" i="64"/>
  <c r="V58" i="64" s="1"/>
  <c r="S58" i="64"/>
  <c r="U57" i="64"/>
  <c r="T57" i="64"/>
  <c r="V57" i="64" s="1"/>
  <c r="S57" i="64"/>
  <c r="T56" i="64"/>
  <c r="V56" i="64" s="1"/>
  <c r="S56" i="64"/>
  <c r="U56" i="64" s="1"/>
  <c r="U59" i="64" s="1"/>
  <c r="U55" i="64"/>
  <c r="T55" i="64"/>
  <c r="S55" i="64"/>
  <c r="R54" i="64"/>
  <c r="Q54" i="64"/>
  <c r="P54" i="64"/>
  <c r="O54" i="64"/>
  <c r="N54" i="64"/>
  <c r="M54" i="64"/>
  <c r="L54" i="64"/>
  <c r="K54" i="64"/>
  <c r="S54" i="64" s="1"/>
  <c r="J54" i="64"/>
  <c r="I54" i="64"/>
  <c r="J52" i="64"/>
  <c r="AE51" i="64"/>
  <c r="T51" i="64"/>
  <c r="V51" i="64" s="1"/>
  <c r="S51" i="64"/>
  <c r="U51" i="64" s="1"/>
  <c r="U50" i="64"/>
  <c r="T50" i="64"/>
  <c r="V50" i="64" s="1"/>
  <c r="S50" i="64"/>
  <c r="U49" i="64"/>
  <c r="T49" i="64"/>
  <c r="V49" i="64" s="1"/>
  <c r="V52" i="64" s="1"/>
  <c r="S49" i="64"/>
  <c r="T48" i="64"/>
  <c r="V48" i="64" s="1"/>
  <c r="S48" i="64"/>
  <c r="U48" i="64" s="1"/>
  <c r="U52" i="64" s="1"/>
  <c r="R47" i="64"/>
  <c r="Q47" i="64"/>
  <c r="P47" i="64"/>
  <c r="O47" i="64"/>
  <c r="N47" i="64"/>
  <c r="M47" i="64"/>
  <c r="L47" i="64"/>
  <c r="K47" i="64"/>
  <c r="S47" i="64" s="1"/>
  <c r="J47" i="64"/>
  <c r="I47" i="64"/>
  <c r="AE45" i="64"/>
  <c r="J45" i="64"/>
  <c r="V44" i="64"/>
  <c r="U44" i="64"/>
  <c r="T44" i="64"/>
  <c r="S44" i="64"/>
  <c r="V43" i="64"/>
  <c r="U43" i="64"/>
  <c r="T43" i="64"/>
  <c r="S43" i="64"/>
  <c r="V42" i="64"/>
  <c r="U42" i="64"/>
  <c r="T42" i="64"/>
  <c r="S42" i="64"/>
  <c r="V41" i="64"/>
  <c r="V45" i="64" s="1"/>
  <c r="V46" i="64" s="1"/>
  <c r="U41" i="64"/>
  <c r="U45" i="64" s="1"/>
  <c r="U46" i="64" s="1"/>
  <c r="T41" i="64"/>
  <c r="S41" i="64"/>
  <c r="R40" i="64"/>
  <c r="Q40" i="64"/>
  <c r="P40" i="64"/>
  <c r="O40" i="64"/>
  <c r="N40" i="64"/>
  <c r="M40" i="64"/>
  <c r="L40" i="64"/>
  <c r="T40" i="64" s="1"/>
  <c r="X40" i="64" s="1"/>
  <c r="Z40" i="64" s="1"/>
  <c r="K40" i="64"/>
  <c r="S40" i="64" s="1"/>
  <c r="J40" i="64"/>
  <c r="I40" i="64"/>
  <c r="J38" i="64"/>
  <c r="AE37" i="64"/>
  <c r="T37" i="64"/>
  <c r="V37" i="64" s="1"/>
  <c r="S37" i="64"/>
  <c r="U37" i="64" s="1"/>
  <c r="T36" i="64"/>
  <c r="V36" i="64" s="1"/>
  <c r="S36" i="64"/>
  <c r="U36" i="64" s="1"/>
  <c r="U35" i="64"/>
  <c r="T35" i="64"/>
  <c r="V35" i="64" s="1"/>
  <c r="S35" i="64"/>
  <c r="U34" i="64"/>
  <c r="T34" i="64"/>
  <c r="V34" i="64" s="1"/>
  <c r="V38" i="64" s="1"/>
  <c r="S34" i="64"/>
  <c r="T33" i="64"/>
  <c r="V33" i="64" s="1"/>
  <c r="S33" i="64"/>
  <c r="U33" i="64" s="1"/>
  <c r="T32" i="64"/>
  <c r="V32" i="64" s="1"/>
  <c r="S32" i="64"/>
  <c r="U32" i="64" s="1"/>
  <c r="T31" i="64"/>
  <c r="V31" i="64" s="1"/>
  <c r="R31" i="64"/>
  <c r="Q31" i="64"/>
  <c r="P31" i="64"/>
  <c r="O31" i="64"/>
  <c r="N31" i="64"/>
  <c r="M31" i="64"/>
  <c r="L31" i="64"/>
  <c r="K31" i="64"/>
  <c r="J31" i="64"/>
  <c r="I31" i="64"/>
  <c r="AE29" i="64"/>
  <c r="V29" i="64"/>
  <c r="V30" i="64" s="1"/>
  <c r="J29" i="64"/>
  <c r="AF29" i="64" s="1"/>
  <c r="V28" i="64"/>
  <c r="U28" i="64"/>
  <c r="T28" i="64"/>
  <c r="S28" i="64"/>
  <c r="V27" i="64"/>
  <c r="U27" i="64"/>
  <c r="U29" i="64" s="1"/>
  <c r="U30" i="64" s="1"/>
  <c r="T27" i="64"/>
  <c r="S27" i="64"/>
  <c r="T26" i="64"/>
  <c r="X26" i="64" s="1"/>
  <c r="Z26" i="64" s="1"/>
  <c r="R26" i="64"/>
  <c r="Q26" i="64"/>
  <c r="P26" i="64"/>
  <c r="O26" i="64"/>
  <c r="N26" i="64"/>
  <c r="M26" i="64"/>
  <c r="L26" i="64"/>
  <c r="K26" i="64"/>
  <c r="S26" i="64" s="1"/>
  <c r="J26" i="64"/>
  <c r="V26" i="64" s="1"/>
  <c r="I26" i="64"/>
  <c r="J24" i="64"/>
  <c r="AE24" i="64" s="1"/>
  <c r="T23" i="64"/>
  <c r="V23" i="64" s="1"/>
  <c r="V24" i="64" s="1"/>
  <c r="V25" i="64" s="1"/>
  <c r="S23" i="64"/>
  <c r="U23" i="64" s="1"/>
  <c r="U24" i="64" s="1"/>
  <c r="U25" i="64" s="1"/>
  <c r="T22" i="64"/>
  <c r="V22" i="64" s="1"/>
  <c r="R22" i="64"/>
  <c r="Q22" i="64"/>
  <c r="P22" i="64"/>
  <c r="O22" i="64"/>
  <c r="N22" i="64"/>
  <c r="M22" i="64"/>
  <c r="L22" i="64"/>
  <c r="K22" i="64"/>
  <c r="S22" i="64" s="1"/>
  <c r="J22" i="64"/>
  <c r="I22" i="64"/>
  <c r="AE20" i="64"/>
  <c r="V20" i="64"/>
  <c r="V21" i="64" s="1"/>
  <c r="J20" i="64"/>
  <c r="AF20" i="64" s="1"/>
  <c r="V19" i="64"/>
  <c r="U19" i="64"/>
  <c r="T19" i="64"/>
  <c r="S19" i="64"/>
  <c r="V18" i="64"/>
  <c r="U18" i="64"/>
  <c r="U20" i="64" s="1"/>
  <c r="U21" i="64" s="1"/>
  <c r="T18" i="64"/>
  <c r="S18" i="64"/>
  <c r="T17" i="64"/>
  <c r="X17" i="64" s="1"/>
  <c r="Z17" i="64" s="1"/>
  <c r="R17" i="64"/>
  <c r="Q17" i="64"/>
  <c r="P17" i="64"/>
  <c r="O17" i="64"/>
  <c r="N17" i="64"/>
  <c r="M17" i="64"/>
  <c r="L17" i="64"/>
  <c r="K17" i="64"/>
  <c r="S17" i="64" s="1"/>
  <c r="J17" i="64"/>
  <c r="V17" i="64" s="1"/>
  <c r="I17" i="64"/>
  <c r="J15" i="64"/>
  <c r="AE15" i="64" s="1"/>
  <c r="T14" i="64"/>
  <c r="V14" i="64" s="1"/>
  <c r="S14" i="64"/>
  <c r="U14" i="64" s="1"/>
  <c r="V13" i="64"/>
  <c r="T13" i="64"/>
  <c r="S13" i="64"/>
  <c r="U13" i="64" s="1"/>
  <c r="U12" i="64"/>
  <c r="T12" i="64"/>
  <c r="V12" i="64" s="1"/>
  <c r="S12" i="64"/>
  <c r="AF11" i="64"/>
  <c r="AE11" i="64"/>
  <c r="AG11" i="64" s="1"/>
  <c r="T11" i="64"/>
  <c r="V11" i="64" s="1"/>
  <c r="S11" i="64"/>
  <c r="U11" i="64" s="1"/>
  <c r="R10" i="64"/>
  <c r="Q10" i="64"/>
  <c r="P10" i="64"/>
  <c r="P9" i="64" s="1"/>
  <c r="P4" i="64" s="1"/>
  <c r="O10" i="64"/>
  <c r="N10" i="64"/>
  <c r="M10" i="64"/>
  <c r="L10" i="64"/>
  <c r="L9" i="64" s="1"/>
  <c r="L4" i="64" s="1"/>
  <c r="K10" i="64"/>
  <c r="J10" i="64"/>
  <c r="I10" i="64"/>
  <c r="R9" i="64"/>
  <c r="N9" i="64"/>
  <c r="N4" i="64" s="1"/>
  <c r="J9" i="64"/>
  <c r="I9" i="64"/>
  <c r="J4" i="64"/>
  <c r="O9" i="64" l="1"/>
  <c r="K9" i="64"/>
  <c r="Q9" i="64"/>
  <c r="S31" i="64"/>
  <c r="U31" i="64" s="1"/>
  <c r="M9" i="64"/>
  <c r="U38" i="64"/>
  <c r="U39" i="64" s="1"/>
  <c r="U4" i="64"/>
  <c r="Q4" i="64"/>
  <c r="U60" i="64"/>
  <c r="AF58" i="64"/>
  <c r="V73" i="64"/>
  <c r="AG71" i="64"/>
  <c r="U80" i="64"/>
  <c r="AF80" i="64"/>
  <c r="W54" i="64"/>
  <c r="Y54" i="64" s="1"/>
  <c r="U54" i="64"/>
  <c r="V15" i="64"/>
  <c r="V16" i="64" s="1"/>
  <c r="AG12" i="64"/>
  <c r="AG13" i="64" s="1"/>
  <c r="W22" i="64"/>
  <c r="Y22" i="64" s="1"/>
  <c r="U22" i="64"/>
  <c r="V66" i="64"/>
  <c r="AG64" i="64"/>
  <c r="W17" i="64"/>
  <c r="Y17" i="64" s="1"/>
  <c r="U17" i="64"/>
  <c r="W26" i="64"/>
  <c r="Y26" i="64" s="1"/>
  <c r="U26" i="64"/>
  <c r="V39" i="64"/>
  <c r="AG37" i="64"/>
  <c r="V53" i="64"/>
  <c r="AG51" i="64"/>
  <c r="AD12" i="64"/>
  <c r="U15" i="64"/>
  <c r="U16" i="64" s="1"/>
  <c r="W40" i="64"/>
  <c r="Y40" i="64" s="1"/>
  <c r="U40" i="64"/>
  <c r="U47" i="64"/>
  <c r="W47" i="64"/>
  <c r="Y47" i="64" s="1"/>
  <c r="U53" i="64"/>
  <c r="AF51" i="64"/>
  <c r="V80" i="64"/>
  <c r="AG80" i="64"/>
  <c r="U73" i="64"/>
  <c r="AG96" i="64"/>
  <c r="AF45" i="64"/>
  <c r="T54" i="64"/>
  <c r="T63" i="64"/>
  <c r="U83" i="64"/>
  <c r="U84" i="64" s="1"/>
  <c r="AE83" i="64"/>
  <c r="V92" i="64"/>
  <c r="S92" i="64"/>
  <c r="U92" i="64" s="1"/>
  <c r="S93" i="64"/>
  <c r="AE96" i="64"/>
  <c r="AE105" i="64" s="1"/>
  <c r="I104" i="64" s="1"/>
  <c r="V102" i="64"/>
  <c r="V103" i="64" s="1"/>
  <c r="AG102" i="64"/>
  <c r="S10" i="64"/>
  <c r="V40" i="64"/>
  <c r="AG45" i="64"/>
  <c r="S63" i="64"/>
  <c r="S69" i="64"/>
  <c r="T69" i="64"/>
  <c r="J75" i="64"/>
  <c r="U95" i="64"/>
  <c r="U96" i="64" s="1"/>
  <c r="V98" i="64"/>
  <c r="S98" i="64"/>
  <c r="U98" i="64" s="1"/>
  <c r="S99" i="64"/>
  <c r="AE102" i="64"/>
  <c r="AG15" i="64"/>
  <c r="AG24" i="64"/>
  <c r="S81" i="64"/>
  <c r="T10" i="64"/>
  <c r="AG20" i="64"/>
  <c r="X22" i="64"/>
  <c r="Z22" i="64" s="1"/>
  <c r="AF24" i="64"/>
  <c r="AG29" i="64"/>
  <c r="X31" i="64"/>
  <c r="Z31" i="64" s="1"/>
  <c r="T47" i="64"/>
  <c r="V55" i="64"/>
  <c r="AF64" i="64"/>
  <c r="S76" i="64"/>
  <c r="T76" i="64"/>
  <c r="V83" i="64"/>
  <c r="V84" i="64" s="1"/>
  <c r="V93" i="64"/>
  <c r="U103" i="64"/>
  <c r="AF102" i="64"/>
  <c r="W31" i="64" l="1"/>
  <c r="Y31" i="64" s="1"/>
  <c r="AF37" i="64"/>
  <c r="S9" i="64"/>
  <c r="U9" i="64" s="1"/>
  <c r="AD55" i="64"/>
  <c r="V59" i="64"/>
  <c r="U104" i="64"/>
  <c r="U105" i="64" s="1"/>
  <c r="V76" i="64"/>
  <c r="T75" i="64"/>
  <c r="V75" i="64" s="1"/>
  <c r="X76" i="64"/>
  <c r="Z76" i="64" s="1"/>
  <c r="V47" i="64"/>
  <c r="X47" i="64"/>
  <c r="Z47" i="64" s="1"/>
  <c r="AG83" i="64"/>
  <c r="W69" i="64"/>
  <c r="Y69" i="64" s="1"/>
  <c r="U69" i="64"/>
  <c r="U10" i="64"/>
  <c r="W10" i="64"/>
  <c r="Y10" i="64" s="1"/>
  <c r="AF96" i="64"/>
  <c r="X54" i="64"/>
  <c r="Z54" i="64" s="1"/>
  <c r="AD54" i="64"/>
  <c r="V54" i="64"/>
  <c r="U81" i="64"/>
  <c r="W81" i="64"/>
  <c r="Y81" i="64" s="1"/>
  <c r="V10" i="64"/>
  <c r="T9" i="64"/>
  <c r="X10" i="64"/>
  <c r="Z10" i="64" s="1"/>
  <c r="V69" i="64"/>
  <c r="T68" i="64"/>
  <c r="V68" i="64" s="1"/>
  <c r="X69" i="64"/>
  <c r="Z69" i="64" s="1"/>
  <c r="W76" i="64"/>
  <c r="Y76" i="64" s="1"/>
  <c r="U76" i="64"/>
  <c r="W63" i="64"/>
  <c r="Y63" i="64" s="1"/>
  <c r="U63" i="64"/>
  <c r="U93" i="64"/>
  <c r="W93" i="64"/>
  <c r="Y93" i="64" s="1"/>
  <c r="AF15" i="64"/>
  <c r="AF105" i="64" s="1"/>
  <c r="U99" i="64"/>
  <c r="W99" i="64"/>
  <c r="Y99" i="64" s="1"/>
  <c r="T62" i="64"/>
  <c r="V62" i="64" s="1"/>
  <c r="V63" i="64"/>
  <c r="X63" i="64"/>
  <c r="Z63" i="64" s="1"/>
  <c r="AF83" i="64"/>
  <c r="V60" i="64" l="1"/>
  <c r="AG58" i="64"/>
  <c r="AE9" i="64"/>
  <c r="T4" i="64"/>
  <c r="AG105" i="64"/>
  <c r="V104" i="64" s="1"/>
  <c r="V105" i="64" s="1"/>
  <c r="V9" i="64"/>
  <c r="G89" i="45" l="1"/>
  <c r="G88" i="45"/>
  <c r="G80" i="45"/>
  <c r="G79" i="45"/>
  <c r="G76" i="45"/>
  <c r="G75" i="45"/>
  <c r="G73" i="45"/>
  <c r="G72" i="45"/>
  <c r="G71" i="45"/>
  <c r="G68" i="45"/>
  <c r="G64" i="45"/>
  <c r="G63" i="45"/>
  <c r="G60" i="45"/>
  <c r="G59" i="45"/>
  <c r="G41" i="45"/>
  <c r="G40" i="45"/>
  <c r="G39" i="45"/>
  <c r="G37" i="45"/>
  <c r="G36" i="45"/>
  <c r="G35" i="45"/>
  <c r="G33" i="45"/>
  <c r="G32" i="45"/>
  <c r="G31" i="45"/>
  <c r="G29" i="45"/>
  <c r="G28" i="45"/>
  <c r="G27" i="45"/>
  <c r="G25" i="45"/>
  <c r="G24" i="45"/>
  <c r="G23" i="45"/>
  <c r="G20" i="45"/>
  <c r="G19" i="45"/>
  <c r="G17" i="45"/>
  <c r="G16" i="45"/>
  <c r="G15" i="45"/>
  <c r="G13" i="45"/>
  <c r="G12" i="45"/>
  <c r="G11" i="45"/>
  <c r="G9" i="45"/>
  <c r="G8" i="45"/>
  <c r="G7" i="45"/>
  <c r="G29" i="44"/>
  <c r="G26" i="44"/>
  <c r="G25" i="44"/>
  <c r="G24" i="44"/>
  <c r="G21" i="44"/>
  <c r="G20" i="44"/>
  <c r="G19" i="44"/>
  <c r="G15" i="44"/>
  <c r="G13" i="44"/>
  <c r="G9" i="44"/>
  <c r="G8" i="44"/>
  <c r="G11" i="10"/>
  <c r="G10" i="10"/>
  <c r="G9" i="10"/>
  <c r="G18" i="8"/>
  <c r="G17" i="8"/>
  <c r="G16" i="8"/>
  <c r="G15" i="8"/>
  <c r="G13" i="8"/>
  <c r="G12" i="8"/>
  <c r="G11" i="8"/>
  <c r="G7" i="8"/>
  <c r="G17" i="39"/>
  <c r="G16" i="39"/>
  <c r="G13" i="39"/>
  <c r="G12" i="39"/>
  <c r="G10" i="39"/>
  <c r="G9" i="39"/>
  <c r="G8" i="39"/>
  <c r="G13" i="37"/>
  <c r="G10" i="37"/>
  <c r="G9" i="37"/>
  <c r="G8" i="37"/>
  <c r="N110" i="42"/>
  <c r="N108" i="42"/>
  <c r="N109" i="42"/>
  <c r="N111" i="42"/>
  <c r="N90" i="42"/>
  <c r="N86" i="42"/>
  <c r="N85" i="42"/>
  <c r="N84" i="42"/>
  <c r="N78" i="42"/>
  <c r="N77" i="42"/>
  <c r="N76" i="42"/>
  <c r="N74" i="42"/>
  <c r="N73" i="42"/>
  <c r="N72" i="42"/>
  <c r="N70" i="42"/>
  <c r="N69" i="42"/>
  <c r="N68" i="42"/>
  <c r="N65" i="42"/>
  <c r="N64" i="42"/>
  <c r="N63" i="42"/>
  <c r="N57" i="42"/>
  <c r="N54" i="42"/>
  <c r="N53" i="42"/>
  <c r="N52" i="42"/>
  <c r="N51" i="42"/>
  <c r="M48" i="42"/>
  <c r="N48" i="42" s="1"/>
  <c r="N46" i="42"/>
  <c r="M42" i="42" s="1"/>
  <c r="N42" i="42" s="1"/>
  <c r="N45" i="42"/>
  <c r="M41" i="42" s="1"/>
  <c r="N41" i="42" s="1"/>
  <c r="N44" i="42"/>
  <c r="M40" i="42" s="1"/>
  <c r="N40" i="42" s="1"/>
  <c r="M43" i="42"/>
  <c r="N43" i="42" s="1"/>
  <c r="N38" i="42"/>
  <c r="N37" i="42"/>
  <c r="N36" i="42"/>
  <c r="N34" i="42"/>
  <c r="M30" i="42" s="1"/>
  <c r="N30" i="42" s="1"/>
  <c r="N33" i="42"/>
  <c r="N32" i="42"/>
  <c r="M31" i="42"/>
  <c r="N31" i="42" s="1"/>
  <c r="N26" i="42"/>
  <c r="N25" i="42"/>
  <c r="N24" i="42"/>
  <c r="N20" i="42"/>
  <c r="N18" i="42"/>
  <c r="N14" i="42"/>
  <c r="N13" i="42"/>
  <c r="M11" i="42"/>
  <c r="N11" i="42" s="1"/>
  <c r="T86" i="63"/>
  <c r="T85" i="63"/>
  <c r="T84" i="63"/>
  <c r="S68" i="63" s="1"/>
  <c r="T68" i="63" s="1"/>
  <c r="L68" i="63" s="1"/>
  <c r="T80" i="63"/>
  <c r="T78" i="63"/>
  <c r="T74" i="63"/>
  <c r="T73" i="63"/>
  <c r="T71" i="63"/>
  <c r="M71" i="63" s="1"/>
  <c r="T70" i="63"/>
  <c r="S70" i="63"/>
  <c r="M70" i="63"/>
  <c r="T69" i="63"/>
  <c r="S69" i="63"/>
  <c r="M69" i="63"/>
  <c r="T66" i="63"/>
  <c r="T65" i="63"/>
  <c r="T64" i="63"/>
  <c r="T61" i="63"/>
  <c r="T59" i="63"/>
  <c r="L59" i="63" s="1"/>
  <c r="M59" i="63" s="1"/>
  <c r="S59" i="63"/>
  <c r="T58" i="63"/>
  <c r="M58" i="63"/>
  <c r="T57" i="63"/>
  <c r="S57" i="63"/>
  <c r="M57" i="63"/>
  <c r="T56" i="63"/>
  <c r="M56" i="63"/>
  <c r="T54" i="63"/>
  <c r="T53" i="63"/>
  <c r="T52" i="63"/>
  <c r="S51" i="63"/>
  <c r="T51" i="63" s="1"/>
  <c r="L51" i="63" s="1"/>
  <c r="M51" i="63" s="1"/>
  <c r="T50" i="63"/>
  <c r="S50" i="63"/>
  <c r="M50" i="63"/>
  <c r="L50" i="63"/>
  <c r="T49" i="63"/>
  <c r="S49" i="63"/>
  <c r="M49" i="63"/>
  <c r="L49" i="63"/>
  <c r="T48" i="63"/>
  <c r="S48" i="63"/>
  <c r="M48" i="63"/>
  <c r="L48" i="63"/>
  <c r="S42" i="63"/>
  <c r="T45" i="63"/>
  <c r="T44" i="63"/>
  <c r="S43" i="63"/>
  <c r="T43" i="63" s="1"/>
  <c r="T41" i="63"/>
  <c r="S41" i="63"/>
  <c r="T40" i="63"/>
  <c r="S40" i="63"/>
  <c r="T30" i="63"/>
  <c r="M30" i="63" s="1"/>
  <c r="T36" i="63"/>
  <c r="S28" i="63" s="1"/>
  <c r="T28" i="63" s="1"/>
  <c r="M28" i="63" s="1"/>
  <c r="T34" i="63"/>
  <c r="T33" i="63"/>
  <c r="T32" i="63"/>
  <c r="S31" i="63"/>
  <c r="T31" i="63" s="1"/>
  <c r="T29" i="63"/>
  <c r="S29" i="63"/>
  <c r="M29" i="63"/>
  <c r="T26" i="63"/>
  <c r="T25" i="63"/>
  <c r="T24" i="63"/>
  <c r="T20" i="63"/>
  <c r="T19" i="63"/>
  <c r="L19" i="63" s="1"/>
  <c r="M19" i="63" s="1"/>
  <c r="T18" i="63"/>
  <c r="S18" i="63"/>
  <c r="M18" i="63"/>
  <c r="L18" i="63"/>
  <c r="T17" i="63"/>
  <c r="S17" i="63"/>
  <c r="M17" i="63"/>
  <c r="L17" i="63"/>
  <c r="T16" i="63"/>
  <c r="S16" i="63"/>
  <c r="M16" i="63"/>
  <c r="L16" i="63"/>
  <c r="T14" i="63"/>
  <c r="T13" i="63"/>
  <c r="T12" i="63"/>
  <c r="T10" i="63"/>
  <c r="S10" i="63"/>
  <c r="M10" i="63"/>
  <c r="F10" i="63"/>
  <c r="T9" i="63"/>
  <c r="S9" i="63"/>
  <c r="M9" i="63"/>
  <c r="L9" i="63"/>
  <c r="F9" i="63"/>
  <c r="T8" i="63"/>
  <c r="S8" i="63"/>
  <c r="M8" i="63"/>
  <c r="L8" i="63"/>
  <c r="F8" i="63"/>
  <c r="F11" i="42" l="1"/>
  <c r="G11" i="42" s="1"/>
  <c r="M28" i="42"/>
  <c r="N28" i="42" s="1"/>
  <c r="M29" i="42"/>
  <c r="N29" i="42" s="1"/>
  <c r="M50" i="42"/>
  <c r="N50" i="42" s="1"/>
  <c r="M62" i="42"/>
  <c r="N62" i="42" s="1"/>
  <c r="M10" i="42"/>
  <c r="N10" i="42" s="1"/>
  <c r="M9" i="42"/>
  <c r="N9" i="42" s="1"/>
  <c r="M68" i="63"/>
  <c r="M31" i="63"/>
  <c r="M60" i="42"/>
  <c r="N60" i="42" s="1"/>
  <c r="M61" i="42"/>
  <c r="N61" i="42" s="1"/>
  <c r="M49" i="42"/>
  <c r="N49" i="42" s="1"/>
  <c r="M8" i="42"/>
  <c r="N8" i="42" s="1"/>
  <c r="F9" i="42" l="1"/>
  <c r="F10" i="42"/>
  <c r="G10" i="42" s="1"/>
  <c r="F8" i="42"/>
  <c r="G8" i="42" s="1"/>
  <c r="G12" i="42" s="1"/>
  <c r="G9" i="4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sinar</author>
  </authors>
  <commentList>
    <comment ref="P40" authorId="0" shapeId="0" xr:uid="{00000000-0006-0000-0000-000001000000}">
      <text>
        <r>
          <rPr>
            <b/>
            <sz val="9"/>
            <rFont val="Tahoma"/>
            <family val="2"/>
          </rPr>
          <t>sinar:</t>
        </r>
        <r>
          <rPr>
            <sz val="9"/>
            <rFont val="Tahoma"/>
            <family val="2"/>
          </rPr>
          <t xml:space="preserve">
kasus penyalagunaan IT
Meleceh dan meyebarx kebencian salah satu agama lewat medsos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sinar</author>
  </authors>
  <commentList>
    <comment ref="C8" authorId="0" shapeId="0" xr:uid="{00000000-0006-0000-0300-000001000000}">
      <text>
        <r>
          <rPr>
            <b/>
            <sz val="9"/>
            <rFont val="Tahoma"/>
            <family val="2"/>
          </rPr>
          <t>sinar:</t>
        </r>
        <r>
          <rPr>
            <sz val="9"/>
            <rFont val="Tahoma"/>
            <family val="2"/>
          </rPr>
          <t xml:space="preserve">
kasus penyalagunaan IT
Meleceh dan meyebarx kebencian salah satu agama lewat medsos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sinar</author>
  </authors>
  <commentList>
    <comment ref="C8" authorId="0" shapeId="0" xr:uid="{00000000-0006-0000-0400-000001000000}">
      <text>
        <r>
          <rPr>
            <b/>
            <sz val="9"/>
            <rFont val="Tahoma"/>
            <family val="2"/>
          </rPr>
          <t>sinar:</t>
        </r>
        <r>
          <rPr>
            <sz val="9"/>
            <rFont val="Tahoma"/>
            <family val="2"/>
          </rPr>
          <t xml:space="preserve">
kasus penyalagunaan IT
Meleceh dan meyebarx kebencian salah satu agama lewat medsos</t>
        </r>
      </text>
    </comment>
    <comment ref="C12" authorId="0" shapeId="0" xr:uid="{00000000-0006-0000-0400-000002000000}">
      <text>
        <r>
          <rPr>
            <b/>
            <sz val="9"/>
            <rFont val="Tahoma"/>
            <family val="2"/>
          </rPr>
          <t>sinar:</t>
        </r>
        <r>
          <rPr>
            <sz val="9"/>
            <rFont val="Tahoma"/>
            <family val="2"/>
          </rPr>
          <t xml:space="preserve">
kasus penyalagunaan IT
Meleceh dan meyebarx kebencian salah satu agama lewat medsos</t>
        </r>
      </text>
    </comment>
    <comment ref="C16" authorId="0" shapeId="0" xr:uid="{00000000-0006-0000-0400-000003000000}">
      <text>
        <r>
          <rPr>
            <b/>
            <sz val="9"/>
            <rFont val="Tahoma"/>
            <family val="2"/>
          </rPr>
          <t>sinar:</t>
        </r>
        <r>
          <rPr>
            <sz val="9"/>
            <rFont val="Tahoma"/>
            <family val="2"/>
          </rPr>
          <t xml:space="preserve">
kasus penyalagunaan IT
Meleceh dan meyebarx kebencian salah satu agama lewat medsos</t>
        </r>
      </text>
    </comment>
  </commentList>
</comments>
</file>

<file path=xl/sharedStrings.xml><?xml version="1.0" encoding="utf-8"?>
<sst xmlns="http://schemas.openxmlformats.org/spreadsheetml/2006/main" count="1790" uniqueCount="494">
  <si>
    <t>KANTOR KECAMATAN MANGKUTANA</t>
  </si>
  <si>
    <t>TAHUN 2024</t>
  </si>
  <si>
    <t>SASARAN</t>
  </si>
  <si>
    <t>PROGRAM</t>
  </si>
  <si>
    <t>KEGIATAN/SUB KEGIATAN</t>
  </si>
  <si>
    <t>KET</t>
  </si>
  <si>
    <t>URAIAN</t>
  </si>
  <si>
    <t xml:space="preserve">INDIKATOR KINERJA </t>
  </si>
  <si>
    <t>TARGET</t>
  </si>
  <si>
    <t>REALISASI</t>
  </si>
  <si>
    <t>CAPAIAN (%)</t>
  </si>
  <si>
    <t>SATUAN</t>
  </si>
  <si>
    <t>REALI      SASI</t>
  </si>
  <si>
    <t>CAPAIAN %</t>
  </si>
  <si>
    <t xml:space="preserve">URAIAN </t>
  </si>
  <si>
    <t>INDIKATOR KINERJA</t>
  </si>
  <si>
    <t>9</t>
  </si>
  <si>
    <t>10</t>
  </si>
  <si>
    <t>11</t>
  </si>
  <si>
    <t xml:space="preserve">Meningkatnya Kemampuan Pelayanan Publik Penyelenggaraan Urusan pemerintahan Kecamatan Mangkutana </t>
  </si>
  <si>
    <t>Indeks Kepuasan Masyarakat (IKM)</t>
  </si>
  <si>
    <t>Triwulan I :</t>
  </si>
  <si>
    <t>Program Penyelenggaraan Pemerintahan dan Pelayanan Publik</t>
  </si>
  <si>
    <t>Persentase capaian kinerja peningkatan penyelenggaraan pemerintahan dan pelayanan publik ('%)</t>
  </si>
  <si>
    <t>TW1 :</t>
  </si>
  <si>
    <t>Kegiatan Pelaksanaan Urusan Pemerintahan yang Dilimpahkan kepada Camat</t>
  </si>
  <si>
    <t>Persentase urusan pemerintahan yang dilimpahkan kepada camat yang dilaksanakan ('%)</t>
  </si>
  <si>
    <t>TW 1 :</t>
  </si>
  <si>
    <t>Triwulan II :</t>
  </si>
  <si>
    <t>TW2 :</t>
  </si>
  <si>
    <t>Fasilitasi dan Pendampingan Aspirasi Masyarakat Desa dalam Musyawarah Perencanaan Pembangunan</t>
  </si>
  <si>
    <t>Rasio persentase keterwakilan perempuan dan laki laki dalam pelaksanaan musrembang kecamatan (rasio)</t>
  </si>
  <si>
    <t>TW 2 :</t>
  </si>
  <si>
    <t>Triwulan III :</t>
  </si>
  <si>
    <t>TW3 :</t>
  </si>
  <si>
    <t>TW 3 :</t>
  </si>
  <si>
    <t>Triwulan IV :</t>
  </si>
  <si>
    <t>TW4 :</t>
  </si>
  <si>
    <t>TW 4 :</t>
  </si>
  <si>
    <t>Sub Kegiatan Pelaksanaan Urusan Pemerintahan yang terkait dengan Pelayanan  Perizinan  Non Usaha</t>
  </si>
  <si>
    <t>Jumlah dokumen non perizinan usaha yang dilaksanakan</t>
  </si>
  <si>
    <t>12 Dokumen</t>
  </si>
  <si>
    <t xml:space="preserve">Program Pemberdayaan Masyarakat Desa dan Kelurahan </t>
  </si>
  <si>
    <t>Persentase Capaian Kinerja Pemberdayaan masyarakat Desa dan Kelurahan ('%)</t>
  </si>
  <si>
    <t>Kegiatan Koordinasi Kegiatan Pemberdayaan Desa</t>
  </si>
  <si>
    <t>Persentase koordinasi kegiatan pemberdayaan desa yang dilaksanakan ('%)</t>
  </si>
  <si>
    <t>Fasilitasi dan Evaluasi Rancangan Peraturan Desa tentang APBDes</t>
  </si>
  <si>
    <t>Cakupan desa yang terfasilitasi rancangan Perdes APBDes nya (%)</t>
  </si>
  <si>
    <t>Sub Kegiatan Peningkatan Partisipasi Masyarakat dalam Forum Musyawarah Perencanaan Pembangunan di Desa</t>
  </si>
  <si>
    <t>Jumlah Lembaga kemasyarakatan yang berpartisipasi dalam forum musyawarah perencanaan Pembangunan di desa</t>
  </si>
  <si>
    <t>10 Lembaga</t>
  </si>
  <si>
    <t>-</t>
  </si>
  <si>
    <t>Sub Kegiatan Peningkatan Efektifitas Kegiatan Pemberdayaan Masyarakat di Wilayah Kecamatan</t>
  </si>
  <si>
    <t>Jumlah laporan peningkatan efektifitas kegiatan pemberdayaan Masyarakat di wilayah kecamatan</t>
  </si>
  <si>
    <t>12 Laporan</t>
  </si>
  <si>
    <t>3</t>
  </si>
  <si>
    <t>Program Koordinasi Ketentraman dan ketertiban Umum</t>
  </si>
  <si>
    <t>Persentase Rata-rata capaian kinerja pelayanan Ketentraman dan ketertiban umum ('%)</t>
  </si>
  <si>
    <t>Kegiatan Koordinasi Upaya Penyelenggaraan Ketenteraman dan Ketertiban Umum</t>
  </si>
  <si>
    <t>Persentase koordinasi upaya penyelenggaraan ketenteraman dan ketertiban umum yang dilaksanakan ('%)</t>
  </si>
  <si>
    <t>Sub Kegiatan Sinergitas dengan Kepolisian Negara Republik Indonesia, Tentara Nasional Indonesia dan Instansi Vertikal di Wilayah Kecamatan</t>
  </si>
  <si>
    <t>Jumlah laporan hasil sinergitas dengan kepolisian negara republic Indonesia, tantara nasional Indonesia dan instansi vertical di wilayah kecamatan</t>
  </si>
  <si>
    <t>Sub Kegiatan Harmonisasi Hubungan Dengan Tokoh Agama dan Tokoh Masyarakat</t>
  </si>
  <si>
    <t>Jumlah laporan pelaksanaan harmonisasi hubungan dengan tokoh agama dan tokoh masyarakat</t>
  </si>
  <si>
    <t>Koordinasi Penerapan dan Penegakan Peraturan Daerah dan Peraturan Kepala Daerah</t>
  </si>
  <si>
    <t>Persentase pelaksanaan koordinasi penerapan penegakan Perda dan Perkada ('%)</t>
  </si>
  <si>
    <t>TW1</t>
  </si>
  <si>
    <t>TW2</t>
  </si>
  <si>
    <t>TW3</t>
  </si>
  <si>
    <t xml:space="preserve">TW4 </t>
  </si>
  <si>
    <t>Koordinasi/Sinergi Dengan Perangkat Daerah yang Tugas dan Fungsinya di Bidang Penegakan Peraturan Perundang-Undangan dan/atau Kepolisian Negara Republik Indonesia</t>
  </si>
  <si>
    <t>Jumlah laporan koordinasi/sinergitas dengan perangkat daerah yang tugas dan fungsinya dibidang penegakan peraturan perundang-undangan dan/atau Kepolisian Negara Republik Indonesia</t>
  </si>
  <si>
    <t>2</t>
  </si>
  <si>
    <t xml:space="preserve">Program Penyelenggaraan urusan Pemerintahan Umum </t>
  </si>
  <si>
    <t>Persentase Capaian Kinerja Penyelenggaran Pemerintahan Umum kecamatan ('%)</t>
  </si>
  <si>
    <t>Kegiatan Penyelenggaraan Urusan Pemerintahan Umum sesuai Penugasan Kepala Daerah</t>
  </si>
  <si>
    <t>Persentase rekomendasi Forum koordinasi pimpinan kecamatan yang ditindaklanjuti ('%)</t>
  </si>
  <si>
    <t xml:space="preserve">Fasilitasi Peran Serta Perempuan dalam Membangun Masyarakat Desa </t>
  </si>
  <si>
    <t>Persentase PKK desa yang dibina  (%)</t>
  </si>
  <si>
    <t>Sub Kegiatan Pelaksanaan Tugas Forum Koordinasi Pimpinan di Kecamatan</t>
  </si>
  <si>
    <t>Jumlah dokumen tugas forum koordinasi pimpinan di kecamatan</t>
  </si>
  <si>
    <t xml:space="preserve">Program Pembinaan dan Pengawasan Pemerintahan Desa </t>
  </si>
  <si>
    <t>Persentase penyelengaraan pemerintahan desa yang berjalan sesuai standar dan ketentuan perundangan yang berlaku</t>
  </si>
  <si>
    <t>Fasilitasi Rekomendasi dan Koordinasi Pembinaan dan Pengawasan Pemerintahan Desa</t>
  </si>
  <si>
    <t>Persentase fasilitasi, rekomendasi dan koordinasi pembinaan dan pengawasan Pemerinthan Desa yang dilaksanakan ('%)</t>
  </si>
  <si>
    <t>Rapat Koordinasi Forum Komunikasi Pimpinan Kecamatan</t>
  </si>
  <si>
    <t>Sub Kegiatan Fasilitasi Penyusunan Peraturan Desa dan Peraturan Kepala Desa</t>
  </si>
  <si>
    <t>Jumlah dokumen yang di fasilitasi dalam rangka penyusunan peraturan desa dan peraturan kepala desa</t>
  </si>
  <si>
    <t>22 Dok</t>
  </si>
  <si>
    <t>TW1:</t>
  </si>
  <si>
    <t xml:space="preserve">TW2 : </t>
  </si>
  <si>
    <t>Sub Kegiatan Koordinasi Pelaksanaan Pembangunan Kawasan Perdesaan di Wilayah Kecamatan</t>
  </si>
  <si>
    <t>Jumlah laporan hasil koordinasi pelaksanaan Pembangunan Kawasan perdesaan di wilayah kecamatan</t>
  </si>
  <si>
    <t>Meningkatnya Capaian Kinerja dan Keuangan Penyelenggaraan Urusan Pemerintahan Kecamatan Mangkutana</t>
  </si>
  <si>
    <t>Nilai  SAKIP Hasil Evaluasi Inspektorat</t>
  </si>
  <si>
    <t>Program Penunjang Urusan Pemerintahan Daerah Kabupaten/ Kota</t>
  </si>
  <si>
    <t>Persentase penunjang urusan perangkat daerah berjalan sesuai standar ('%)</t>
  </si>
  <si>
    <t>Kegiatan Perencanaan, Penganggaran, dan Evaluasi Kinerja Perangkat Daerah</t>
  </si>
  <si>
    <t xml:space="preserve">Persentase penyusunan dokumen perencanaan, penganggaran &amp; evaluasi tepat waktu </t>
  </si>
  <si>
    <t>Penyusunan Dokumen Perencanaan Perangkat Daerah</t>
  </si>
  <si>
    <t>Jumlah Dokumen Perencanaan Perangkat Daerah</t>
  </si>
  <si>
    <t>2 Dokumen</t>
  </si>
  <si>
    <t>1</t>
  </si>
  <si>
    <t>Dok Renja 2025</t>
  </si>
  <si>
    <t>Koordinasi dan Penyusunan Dokumen RKA-SKPD</t>
  </si>
  <si>
    <t>Jumlah Dokumen
RKA-SKPD dan Laporan
Hasil Koordinasi Penyusunan
Dokumen RKA-SKPD</t>
  </si>
  <si>
    <t>Koordinasi dan Penyusunan DPA-SKPD</t>
  </si>
  <si>
    <t>Jumlah Dokumen DPA-SKPD dan Laporan Hasil Koordinasi Penyusunan Dokumen
DPA-SKPD</t>
  </si>
  <si>
    <t>DPA Pokok 2024</t>
  </si>
  <si>
    <t>Evaluasi Kinerja Perangkat Daerah</t>
  </si>
  <si>
    <t>Jumlah Laporan Evaluasi
Kinerja Perangkat Daerah</t>
  </si>
  <si>
    <t>LKpj TW I, Ev.RKPD TW I</t>
  </si>
  <si>
    <t>Kegiatan Administrasi Keuangan Perangkat Daerah</t>
  </si>
  <si>
    <t>Persentase rata-rata capaian kinerja administrasi keuangan perangkat daerah</t>
  </si>
  <si>
    <t>Penyediaan Gaji dan Tunjangan ASN</t>
  </si>
  <si>
    <t>Jumlah Orang yang Menerima Gaji dan Tunjangan ASN</t>
  </si>
  <si>
    <t>18 Orang</t>
  </si>
  <si>
    <t>18</t>
  </si>
  <si>
    <t xml:space="preserve">18 Org ASN </t>
  </si>
  <si>
    <t>Koordinasi dan Penyusunan Laporan Keuangan Bulanan/Triwulanan/Semesteran SKPD</t>
  </si>
  <si>
    <t xml:space="preserve">Jumlah Laporan Keuangan Bulanan/ Triwulanan/ Semesteran SKPD </t>
  </si>
  <si>
    <t>18 Laporan</t>
  </si>
  <si>
    <t>Lap. Chal, LRA, Lap bulanan (3),LRA, Laporan Semester 2 tahun  2023</t>
  </si>
  <si>
    <t>4</t>
  </si>
  <si>
    <t>Lap bulanan (3),LRA, Laporan Semester 1 tahun  2024</t>
  </si>
  <si>
    <t>Kegiatan Administrasi Barang Milik Daerah pada Perangkat Daerah</t>
  </si>
  <si>
    <t>Persentase Barang Milik Daerah pada Perangkat Daerah yang ditatausahakan</t>
  </si>
  <si>
    <t>Penatausahaan Barang Milik Daerah pada SKPD</t>
  </si>
  <si>
    <t>Jumlah Laporan Penatausahaan Barang Milik Daerah pada SKPD</t>
  </si>
  <si>
    <t>4 Laporan</t>
  </si>
  <si>
    <t>Laporan  Triwulanan I</t>
  </si>
  <si>
    <t>Laporan  Triwulanan II</t>
  </si>
  <si>
    <t>Laporan  Triwulanan III</t>
  </si>
  <si>
    <t>Administrasi Kepegawaian Perangkat Daerah</t>
  </si>
  <si>
    <t>Persentase rata-rata capaian kinerja administrasi kepegawaian perangkat daerah</t>
  </si>
  <si>
    <t>Sub Kegiatan Pendataan dan Pengolahan Administrasi Kepegawaian</t>
  </si>
  <si>
    <t>Jumlah dokumen pendataan dan pengolahan Administrasi kepegawaian</t>
  </si>
  <si>
    <t>12 Dok</t>
  </si>
  <si>
    <t>SKP,Cuti,KGB dan Naik Pangkat</t>
  </si>
  <si>
    <t>Dok KGB dan Cuti</t>
  </si>
  <si>
    <t>Sub Kegiatan Bimbingan Teknis Implementasi Peraturan Perundang- Undangan</t>
  </si>
  <si>
    <t>Jumlah Orang yang Mengikuti Bimbingan Teknis Implementasi Peraturan Perundang-undangan</t>
  </si>
  <si>
    <t>5</t>
  </si>
  <si>
    <t>Administrasi Umum Perangkat Daerah</t>
  </si>
  <si>
    <t>Persentase rata-rata capaian kinerja administrasi umum perangkat daerah</t>
  </si>
  <si>
    <t>Penyediaan Komponen Instalasi Listrik/Penerangan Bangunan Kantor</t>
  </si>
  <si>
    <t>Jumlah Paket Komponen Instalasi Listrik/Penerangan Bangunan Kantor yang Disediakan</t>
  </si>
  <si>
    <t>9 Paket</t>
  </si>
  <si>
    <t>7</t>
  </si>
  <si>
    <t>Penyediaan Bahan Logistik Kantor</t>
  </si>
  <si>
    <t>Jumlah Paket Bahan Logistik Kantor yang Disediakan</t>
  </si>
  <si>
    <t>15 Paket</t>
  </si>
  <si>
    <t>15</t>
  </si>
  <si>
    <t>Penyediaan barang Cetak dan Penggandaan</t>
  </si>
  <si>
    <t>Jumlah Paket Barang Cetakan dan Penggandaan yang Disediakan</t>
  </si>
  <si>
    <t>7 Paket</t>
  </si>
  <si>
    <t>6</t>
  </si>
  <si>
    <t>Penyediaan Bahan Bacaan dan Peraturan Perundang-undangan</t>
  </si>
  <si>
    <t>Jumlah Dokumen Bahan Bacaan dan Peraturan Perundang-Undangan yang Disediakan</t>
  </si>
  <si>
    <t>36 Dokumen</t>
  </si>
  <si>
    <t>12</t>
  </si>
  <si>
    <t>Fasilitasi Kunjungan Tamu</t>
  </si>
  <si>
    <t>Jumlah Laporan Fasilitasi Kunjungan Tamu</t>
  </si>
  <si>
    <t>96 Laporan</t>
  </si>
  <si>
    <t>Penyelenggaraan Rapat Koordinasi dan Kunsultasi SKPD</t>
  </si>
  <si>
    <t>Jumlah Laporan Penyelenggaraan Rapat Koordinasi dan Konsultasi SKPD</t>
  </si>
  <si>
    <t>155</t>
  </si>
  <si>
    <t>185</t>
  </si>
  <si>
    <t>Pengadaan Barang Milik Daerah Penunjang Urusan Pemerintahan Daerah</t>
  </si>
  <si>
    <t>Persentase BMD-PD Penunjang yang terpenuhi</t>
  </si>
  <si>
    <t>0</t>
  </si>
  <si>
    <t>Pengadaan Kendaraan Perorangan Dinas atau Kendaraan Dinas Jabatan</t>
  </si>
  <si>
    <t>Jumlah unit kendaraan perorangan dinas atau kendaraan dinas jabatan yang disediakan</t>
  </si>
  <si>
    <t>1 Unit</t>
  </si>
  <si>
    <t>Pengadaan Mebel</t>
  </si>
  <si>
    <t>Jumlah paket mebel yang disediakan</t>
  </si>
  <si>
    <t>Pengadaan Peralatan dan Mesin Lainnya</t>
  </si>
  <si>
    <t>Jumlah unit peralatan dan mesin lainnya  yang disediakan</t>
  </si>
  <si>
    <t>Pengadaan Sarana dan Prasarana Gedung Kantor atau Bangunan Lainnya</t>
  </si>
  <si>
    <t>Jumlah unit sarana dan prasarana Gedung kantor atau bangunan lainnya yang disediakan</t>
  </si>
  <si>
    <t>4 Unit</t>
  </si>
  <si>
    <t>Kegiatan Penyediaan Jasa Penunjang Urusan Pemerintahan Daerah</t>
  </si>
  <si>
    <t>Persentase rata-rata capaian kinerja Penyediaan Jasa Penunjang Urusan Pemerintahan Daerah</t>
  </si>
  <si>
    <t>Penyediaan Surat Menyurat</t>
  </si>
  <si>
    <t>Jumlah laporan penyediaan jasa surat menyurat</t>
  </si>
  <si>
    <t>Penyedian Jasa Komunikasi, Sember Daya Air dan Listrik</t>
  </si>
  <si>
    <t>Jumlah Laporan Penyediaan Jasa Komunikasi, Sumber Daya Air dan Listrik yang Disediakan</t>
  </si>
  <si>
    <t>3 bulan pembayaran Air dan Listrik</t>
  </si>
  <si>
    <t>Penyediaan Jasa Peralatan dan Perlengkapan Kantor</t>
  </si>
  <si>
    <t xml:space="preserve">Jumlah laporan penyediaan jasa peralatan dan perlengkapan kantor yang disediakan </t>
  </si>
  <si>
    <t>2 Laporan</t>
  </si>
  <si>
    <t>Penyedian Jasa Pelayanan Umum Kantor</t>
  </si>
  <si>
    <t xml:space="preserve">Jumlah laporan penyediaan jasa pelayanan umum kantor  yang disediakan </t>
  </si>
  <si>
    <t>Kegiatan Pemeliharaan Barang Milik Daerah Penunjang Urusan Pemerintahan Daerah</t>
  </si>
  <si>
    <t xml:space="preserve">Persentase Barang Milik Daerah penunjang urusan pemerintahan yang terpelihara dengan baik </t>
  </si>
  <si>
    <t>Penyedian Jasa Pemeliharaan,Biaya Pemeliharaan,Pajak, dan Perizinan Kendaraan Dinas Oprasional atau Lapangan</t>
  </si>
  <si>
    <t>Jumlah kendaraan dinas operasional atau lapangan yang  dipelihara dan dibayarkan pajak dan perizinannya</t>
  </si>
  <si>
    <t>3 Unit</t>
  </si>
  <si>
    <t>Pemeliharaan Peralatan dan Mesin Lainnya</t>
  </si>
  <si>
    <t>Jumlah Peralatan dan Mesin Lainnya yang Dipelihara</t>
  </si>
  <si>
    <t>14 Unit</t>
  </si>
  <si>
    <t>Pemeliharaan/Rehabilitasi Gedung Kantor dan Bangunan Lainnya</t>
  </si>
  <si>
    <t>Jumlah Gedung Kantor dan Bangunan Lainnya yang Dipelihara/ Direhabilitasi</t>
  </si>
  <si>
    <t>Pemeliharaan/Rehabilitasi Sarana dan Prasarana Gedung Kantor atau Bangunan Lainnya</t>
  </si>
  <si>
    <t>Jumlah  sarana dan prasarana gedung kantor dan bangunan lainnya    yang dipelihara/ direhabilitasi</t>
  </si>
  <si>
    <t>10 Unit</t>
  </si>
  <si>
    <t>Mangkutana, 4  Oktober  2024</t>
  </si>
  <si>
    <t>Camat Mangkutana,</t>
  </si>
  <si>
    <t>ZULKIFLI  ADI  SAPUTRA,  ST</t>
  </si>
  <si>
    <r>
      <rPr>
        <sz val="9"/>
        <color rgb="FF000000"/>
        <rFont val="Century Gothic"/>
        <family val="2"/>
      </rPr>
      <t xml:space="preserve">Pangkat : Penata </t>
    </r>
    <r>
      <rPr>
        <sz val="9"/>
        <color indexed="8"/>
        <rFont val="Century Gothic"/>
        <family val="2"/>
      </rPr>
      <t xml:space="preserve"> Tk. I</t>
    </r>
  </si>
  <si>
    <t>NIP.  19840710  201001 1 026</t>
  </si>
  <si>
    <t xml:space="preserve">KEGIATAN </t>
  </si>
  <si>
    <t>Sub Kegiatan Penyusunan Dokumen Perencanaan Perangkat Daerah</t>
  </si>
  <si>
    <t>Sub Kegiatan Koordinasi dan Penyusunan Dokumen RKA-SKPD</t>
  </si>
  <si>
    <t>Sub Kegiatan Koordinasi dan Penyusunan DPA-SKPD</t>
  </si>
  <si>
    <t>Sub Kegiatan Evaluasi Kinerja Perangkat Daerah</t>
  </si>
  <si>
    <t>Koordinasi dan Penyusunan Laporan Keungan Bulanan/Triwulan/Semesteran SKPD</t>
  </si>
  <si>
    <t>Kegiatan Pengadaan Barang Milik Daerah Penunjang  Urusan Pemerintah Daerah</t>
  </si>
  <si>
    <t>Yang di Evaluasi</t>
  </si>
  <si>
    <t>Sekretaris Camat,</t>
  </si>
  <si>
    <t>Yang melaksanakan Evaluasi</t>
  </si>
  <si>
    <t>SAMUEL  NASRANI, S.IP</t>
  </si>
  <si>
    <t>NIP.  19791112 200604 1 008</t>
  </si>
  <si>
    <t>EVALUASI KINERJA TRIWULAN IV  KEPALA SEKSI PEMERINTAHAN UMUM</t>
  </si>
  <si>
    <t>PERSENTASE CAPAIAN</t>
  </si>
  <si>
    <t>Pelaksanaan Tugas Forum Koordinasi Pimpinan di Kecamatan</t>
  </si>
  <si>
    <t>Fasilitasi Penyusunan Peraturan Desa dan Peraturan Kepala Desa</t>
  </si>
  <si>
    <t>Kasi Pemerintahan Umum,</t>
  </si>
  <si>
    <t>DARMAWATI, SE</t>
  </si>
  <si>
    <t>NIP. 19701024 1993 2 005</t>
  </si>
  <si>
    <r>
      <rPr>
        <sz val="12"/>
        <color rgb="FF000000"/>
        <rFont val="Century Gothic"/>
        <family val="2"/>
      </rPr>
      <t xml:space="preserve">Pangkat : Penata </t>
    </r>
    <r>
      <rPr>
        <sz val="12"/>
        <color indexed="8"/>
        <rFont val="Century Gothic"/>
        <family val="2"/>
      </rPr>
      <t xml:space="preserve"> Tk. I</t>
    </r>
  </si>
  <si>
    <t xml:space="preserve">SUB KEGIATAN </t>
  </si>
  <si>
    <t>PERSENTASE CAPAIAN (%)</t>
  </si>
  <si>
    <t>Kasi Ketertiban dan Ketenraman,</t>
  </si>
  <si>
    <t>MUSLIM, S.Pd</t>
  </si>
  <si>
    <t>NIP. 19750215 200604 1 011</t>
  </si>
  <si>
    <r>
      <rPr>
        <sz val="11"/>
        <color rgb="FF000000"/>
        <rFont val="Century Gothic"/>
        <family val="2"/>
      </rPr>
      <t xml:space="preserve">Pangkat : Penata </t>
    </r>
    <r>
      <rPr>
        <sz val="11"/>
        <color indexed="8"/>
        <rFont val="Century Gothic"/>
        <family val="2"/>
      </rPr>
      <t xml:space="preserve"> Tk. I</t>
    </r>
  </si>
  <si>
    <t>EVALUASI KINERJA  TRIWULAN IV  KEPALA SEKSI PEMBERDAYAAN MASYARAKAT DESA</t>
  </si>
  <si>
    <t>SUB KEGIATAN</t>
  </si>
  <si>
    <t>Peningkatan Partisipasi Masyarakat dalam Forum Musyawarah Perencanaan Pembangunan di Desa</t>
  </si>
  <si>
    <t>Peningkatan Koordinasi Pelaksanaan Pembangunan Kawasan Perdesaan diwilayah Kecamatan</t>
  </si>
  <si>
    <t xml:space="preserve">                      Yang di Evaluasi</t>
  </si>
  <si>
    <t xml:space="preserve">                      Kasi. Pemberdayaan Masyarakat Desa,</t>
  </si>
  <si>
    <t>AHMAD, S. AN</t>
  </si>
  <si>
    <t xml:space="preserve">                      NIP. 19720321 200801 1 002</t>
  </si>
  <si>
    <t>EVALUASI KINERJA  TRIWULAN IV  KEPALA SEKSI PELAYANAN UMUM</t>
  </si>
  <si>
    <t>Pelaksanaan Urusan Pemerintahan yang terkait dengan Pelayanan Perizinan Non Usaha</t>
  </si>
  <si>
    <t>TW 1</t>
  </si>
  <si>
    <t xml:space="preserve">TW 2 </t>
  </si>
  <si>
    <t xml:space="preserve">TW 3 </t>
  </si>
  <si>
    <t xml:space="preserve">TW 4 </t>
  </si>
  <si>
    <t>Kasi. Pelayanan Umum,</t>
  </si>
  <si>
    <t>WARSI SALI PADANG, SE, M.Si</t>
  </si>
  <si>
    <t>NIP. 19701209 200901 2 002</t>
  </si>
  <si>
    <r>
      <rPr>
        <sz val="12"/>
        <color rgb="FF000000"/>
        <rFont val="Arial"/>
        <family val="2"/>
      </rPr>
      <t xml:space="preserve">Pangkat : Penata </t>
    </r>
    <r>
      <rPr>
        <sz val="12"/>
        <color indexed="8"/>
        <rFont val="Arial"/>
        <family val="2"/>
      </rPr>
      <t xml:space="preserve"> Tk. I</t>
    </r>
  </si>
  <si>
    <t xml:space="preserve"> CAPAIAN KINERJA  100%</t>
  </si>
  <si>
    <t>2 Dok</t>
  </si>
  <si>
    <t>Perubahan Renja Tahun  2024</t>
  </si>
  <si>
    <t>DPPA 2024</t>
  </si>
  <si>
    <t>LAKIP,LKPJ,LKpj TW I, Ev.RKPD TW I</t>
  </si>
  <si>
    <t>LKpj TW II &amp;  Ev.RKPD TW II</t>
  </si>
  <si>
    <t>Kasubag. Perencanaan dan Kepegawaian,</t>
  </si>
  <si>
    <t xml:space="preserve">SEKRETARIS Camat, </t>
  </si>
  <si>
    <t>MERI, S.Pi</t>
  </si>
  <si>
    <t>NIP. 19781005 200801 2 019</t>
  </si>
  <si>
    <r>
      <rPr>
        <sz val="12"/>
        <color rgb="FF000000"/>
        <rFont val="Arial Narrow"/>
        <family val="2"/>
      </rPr>
      <t xml:space="preserve">Pangkat : Penata </t>
    </r>
    <r>
      <rPr>
        <sz val="12"/>
        <color indexed="8"/>
        <rFont val="Arial Narrow"/>
        <family val="2"/>
      </rPr>
      <t xml:space="preserve"> Tk. I</t>
    </r>
  </si>
  <si>
    <t xml:space="preserve"> CAPAIAN KINERJA (%)</t>
  </si>
  <si>
    <t xml:space="preserve">Jumlah Orang yang Menerima Gaji dan Tunjanganya ASN 
</t>
  </si>
  <si>
    <t>18 Org</t>
  </si>
  <si>
    <t xml:space="preserve">Gaji dan Tunjangan 18 ASN </t>
  </si>
  <si>
    <t>18 Dok</t>
  </si>
  <si>
    <t xml:space="preserve">Laporan Fungsional 1 Laporan        BKU 1 Laporan LRA 1 Laporan    LO 1 Laporan                                                    </t>
  </si>
  <si>
    <t>4 Dok</t>
  </si>
  <si>
    <t xml:space="preserve">Indoesia Pos 3 Dok                        Fajar  3 Dok </t>
  </si>
  <si>
    <t>Indoesia Pos 3 Dok                        Fajar  3 Dok  Chanel Timur 3 Dok Batara Pos 3 Dok</t>
  </si>
  <si>
    <t xml:space="preserve">Jumlah SPPD Dalam Daerah 151 dan Luar Daerah 4 </t>
  </si>
  <si>
    <t>Jumlah SPPD Dalam Daerah 164 dan Luar Daerah 21</t>
  </si>
  <si>
    <t>Kendaraan Dinas Roda Dua</t>
  </si>
  <si>
    <t>Pengadaan Peralatan dan Mesin</t>
  </si>
  <si>
    <t>Surat Masuk, Surat Keluar, SK Masuk, SK Keluar</t>
  </si>
  <si>
    <t>Penyediaan Jasa Komunikasi, Sember Daya Air dan Listrik</t>
  </si>
  <si>
    <t>Sewa Kursi</t>
  </si>
  <si>
    <t>Sewa Tenda</t>
  </si>
  <si>
    <t>2 Org cleaning service &amp; 3 Org administrasi &amp; 1 Org Tenaga UKPBJ</t>
  </si>
  <si>
    <t>2 Org cleaning service &amp; 1 Org administrasi &amp; 1 Org Tenaga UKPBJ</t>
  </si>
  <si>
    <t>1Mobil Dinas &amp; 1 Motor Dinas</t>
  </si>
  <si>
    <t xml:space="preserve"> Laptop 2 + Printer 2</t>
  </si>
  <si>
    <t xml:space="preserve">Gedung Kantor </t>
  </si>
  <si>
    <t>1 Mesin Babat 1 Sound Sistem 4 AC</t>
  </si>
  <si>
    <t>Kasubag. Umum dan Keuangan,</t>
  </si>
  <si>
    <t xml:space="preserve">Sekretaris  Camat  Mangkutana, </t>
  </si>
  <si>
    <t>MANSYUR, S.Sos</t>
  </si>
  <si>
    <t>NIP. 19760105 200801 1 015</t>
  </si>
  <si>
    <t>EVALUASI HASIL RKPD TAHUN 2024</t>
  </si>
  <si>
    <t>TRIWULAN IV</t>
  </si>
  <si>
    <t>KECAMATAN MANGKUTANA  KABUPATEN LUWU TIMUR</t>
  </si>
  <si>
    <t>No</t>
  </si>
  <si>
    <t>Sasaran RKPD</t>
  </si>
  <si>
    <t>Program/Kegiatan</t>
  </si>
  <si>
    <t>Indikator Kinerja Program (outcome)/ Kegiatan (output)</t>
  </si>
  <si>
    <t>Target RPJMD pada Tahun 2026 (Akhir Periode RPJMD)</t>
  </si>
  <si>
    <t>Realisasi Capaian Kinerja RPJMD sampai dengan RKPD Tahun 2022  (n-2)</t>
  </si>
  <si>
    <t>Target kinerja dan anggaran berjalan tahun 2024  (tahun n-1) yang dievaluasi</t>
  </si>
  <si>
    <t>Realisasi Kinerja Sampai Dengan Triwulan</t>
  </si>
  <si>
    <t>Realisasi Capaian Kinerja dan Anggaran RKPD yang dievaluasi (2024)</t>
  </si>
  <si>
    <t>Tingkat Capaian Kinerja dan Realisasi Anggaran RKPD Tahun 2024 (%)</t>
  </si>
  <si>
    <t>Realisasi Kinerja dan Anggaran RPJMD s/d Tahun 2022(Akhir Tahun Pelaksanaan RKPD Tahun 2022)</t>
  </si>
  <si>
    <t>Tingkat Capaian Kinerja dan Realisasi Anggaran RPJMD  s/d tahun 2023(%)</t>
  </si>
  <si>
    <t>SKPD Penanggung                         jawab</t>
  </si>
  <si>
    <t>Ket</t>
  </si>
  <si>
    <t>I</t>
  </si>
  <si>
    <t>II</t>
  </si>
  <si>
    <t>III</t>
  </si>
  <si>
    <t>IV</t>
  </si>
  <si>
    <t>K</t>
  </si>
  <si>
    <t>Rp</t>
  </si>
  <si>
    <t>13=12/7x100%</t>
  </si>
  <si>
    <t>14 = 6 + 12</t>
  </si>
  <si>
    <t>15=14/5 x100%</t>
  </si>
  <si>
    <t>1.</t>
  </si>
  <si>
    <t xml:space="preserve">Program Penunjang Urusan Pemerintahan Daerah Kabupaten/Kota </t>
  </si>
  <si>
    <t>Kecamatan Mangkutana</t>
  </si>
  <si>
    <t>Persentase penyusunan dokumen perencanaan, penganggaran &amp; evaluasi tepat waktu ('%)</t>
  </si>
  <si>
    <t>Jumlah dokumen perencanaan perangkat daerah (Dokumen)</t>
  </si>
  <si>
    <t>Jumlah dokumen RKA-SKPD dan laporan hasil koordinasi penyusunan dokumen RKA-SKPD (Dokumen)</t>
  </si>
  <si>
    <t>Koordinasi dan Penyusunan Dokumen DPA-SKPD</t>
  </si>
  <si>
    <t>Jumlah dokumen DPA-SKPD dan laporan hasil koordinasi penyusunan dokumen DPA-SKPD  (Dokumen)</t>
  </si>
  <si>
    <t>Jumlah laporan evaluasi kinerja perangkat daerah  (Laporan)</t>
  </si>
  <si>
    <t>Rata-Rata Capaian Kinerja (%)</t>
  </si>
  <si>
    <t>Predikat Kinerja</t>
  </si>
  <si>
    <t>Persentase administrasi keuangan yang terselenggara dengan baik  ('%)</t>
  </si>
  <si>
    <t>Penyediaan Gaji dan Tunjangan</t>
  </si>
  <si>
    <t>Jumlah orang yang menerima gaji dan tunjanganASN  (Orang)</t>
  </si>
  <si>
    <t>Koordinasi dan Penyusunan Laporan Keuangan Bulanan/triwulan/semesteran SKPD</t>
  </si>
  <si>
    <t>Jumlah laporan keuangan bulanan/triwulanan/semesteran SKPD dan laporan koordinasi penyusunan  laporan keuangan bulanan/triwulanan/semesteran SKPD (Laporan)</t>
  </si>
  <si>
    <t>Kegiatan Administrasi Barang Milik  Daerah pada SKPD</t>
  </si>
  <si>
    <t>Persentase BMD yang Diadministrasi sesuai standar</t>
  </si>
  <si>
    <t>Jumlah  laporan penatausahaan barang milik daerah pada SKPD (Laporan)</t>
  </si>
  <si>
    <t>Kegiatan Administrasi Kepegawaian Perangkat Daerah</t>
  </si>
  <si>
    <t>Persentase Rara-rata Capaian kinerja Administrasi Kepegawaian Perangkat Daerah ('%)</t>
  </si>
  <si>
    <t>Pendataan dan Pengolahan Administrasi Kepegawaian</t>
  </si>
  <si>
    <t>Jumlah dokumen pendataan dan pengolahan  administrasi kepegawaian (Dokumen)</t>
  </si>
  <si>
    <t>Bimbingan Teknis Implementasi Peraturan Perundang-Undangan</t>
  </si>
  <si>
    <t>Jumlah orang  yang mengikuti bimbingan teknis implementasi peraturan perundang-undangan (Orang)</t>
  </si>
  <si>
    <t>Kegiatan Administrasi Umum Perangkat Daerah</t>
  </si>
  <si>
    <t>Persentase Rata- Rata Capaian Kinerja administrasi umum PD  ('%)</t>
  </si>
  <si>
    <t>Penyediaan Komponen Instalasi Listrik/Penerangan</t>
  </si>
  <si>
    <t>Jumlah paket kompenen instalasi listrik/penerangan bangunan kantor yang disediakan (Paket)</t>
  </si>
  <si>
    <t>Jumlah paket bahan logistik kantor yang disediakan (Paket)</t>
  </si>
  <si>
    <t>Penyediaan Barang Cetakan dan Penggandaan</t>
  </si>
  <si>
    <t>Jumlah paket barang cetakan dan  penggandaan yang disediakan (Paket)</t>
  </si>
  <si>
    <t>Jumlah dokumen bahan bacaan dan peraturan perundang-undangan yang disediakan (Dokumen)</t>
  </si>
  <si>
    <t>Jumlah laporan fasilitasi kunjungan tamu (laporan)</t>
  </si>
  <si>
    <t>Penyelenggaraan Rapat Koordinasi dan Konsultasi SKPD</t>
  </si>
  <si>
    <t>Jumlah laporan penyelenggaraan  rapat koordinasi dan konsultasi SKPD  (Laporan)</t>
  </si>
  <si>
    <t>Kegiatan Pengadaan Barang Milik Daerah Penunjang Urusan Pemerintah Daerah</t>
  </si>
  <si>
    <t>Persentase BMD-PD penunjang yang terpenuhi</t>
  </si>
  <si>
    <t xml:space="preserve">Jumlah Unit Kendaraan Perorangan Dinas atau Kendaraan Dinas Jabatan yang diadakan (Unit)                           </t>
  </si>
  <si>
    <t>Jumlah paket mebel yang disediakan (Paket)</t>
  </si>
  <si>
    <t>Jumlah unit Peralatan dan Mesin lainnya yang disediakan (Unit)</t>
  </si>
  <si>
    <t>Pengadaan Saranan dan Prasaranana Gedung Kantor atau Bangunan Lainnya</t>
  </si>
  <si>
    <t>Jumlah unit sarana dan prasarana gedung kantor atau bangunan lainnya yang disediakan (Unit)</t>
  </si>
  <si>
    <t>Persentase Rata-Rata Capaian Kiner jasa penunjang urusan pemerintahan daerah ('%)</t>
  </si>
  <si>
    <t>Penyediaan Jasa Surat Menyurat</t>
  </si>
  <si>
    <t>Penyediaan Jasa Komunikasi, Sumber Daya Air dan Listrik</t>
  </si>
  <si>
    <t>Jumlah laporan penyediaan jasa komunikasi, sumber daya air dan listrik yang disediakan (Laporan)</t>
  </si>
  <si>
    <t>Jumlah laporan penyediaan jasa  Peralatan dan Perlengkapan Kantor  yang disediakan (Laporan)</t>
  </si>
  <si>
    <t>Penyediaan Jasa Pelayanan Umum Kantor</t>
  </si>
  <si>
    <t>Jumlah laporan penyediaan  pelayanan umum kantor yang disediakan (Laporan)</t>
  </si>
  <si>
    <t>Kegiatan Pemeliharaan Barang Milik Daerah Penunjang Umum Pemerintahan Daerah</t>
  </si>
  <si>
    <t>Persentase Barang Milik Daerah penunjang urusan pemerintahan yang terpelihara dengan baik ('%)</t>
  </si>
  <si>
    <t>Penyediaan Jasa Pemeliharaan, Biaya Pemeliharaan, Pajak, dan Perizinan Kendaraan Dinas Operasional atau Lapangan</t>
  </si>
  <si>
    <t>Jumlah Kendaraan dinas operasional atau lapangan  yang dipelihara dan dibayarkan pajak dan perizinannya (Unit)</t>
  </si>
  <si>
    <t>Jumlah peralatan dan mesin lainnya yang dipelihara (Unit)</t>
  </si>
  <si>
    <t>Jumlah gedung kantor dan bangunan lainnya yang dipelihara/direhab  (Unit)</t>
  </si>
  <si>
    <t>Jumlah Sarana dan Prasarana Gedung Kantor   atau Bangunan Lainnya yang dipelihara/direhabilitasi (Unit)</t>
  </si>
  <si>
    <t>2.</t>
  </si>
  <si>
    <t>Pelaksanaan Urusan Pemerintahan yang Dilimpahkan kepada Camat</t>
  </si>
  <si>
    <t>Pelaksanaan Urusan Pemeritahan yang terkait dengan  Pelayanan Perizinan  Non Usaha</t>
  </si>
  <si>
    <t>Jumlah dokumen non perizinan usaha yang dilaksanakan (Dokumen)</t>
  </si>
  <si>
    <t>3.</t>
  </si>
  <si>
    <t>Koordinasi Kegiatan Pemberdayaan Desa</t>
  </si>
  <si>
    <t>Jumlah lembaga kemasyarakatan yang berpartisipasi dalam forum musyawarah perencanaan pembangunan di desa (Lembaga)</t>
  </si>
  <si>
    <t>Peningkatan Efektifitas Kegiatan Pemberdayaan Masyarakat di Wilayah Kecamatan</t>
  </si>
  <si>
    <t>Jumlah laporan peningkatan efektifitas kegiatan pemberdayaan masyarakat diwilayah kecamatan (Laporan)</t>
  </si>
  <si>
    <t>4.</t>
  </si>
  <si>
    <t>Program Koordinasi Ketentraman dan Ketertiban Umum</t>
  </si>
  <si>
    <t>Koordinasi Upaya Penyelenggaraan Ketentraman dan Ketertiban Umum</t>
  </si>
  <si>
    <t>Sinergitas dengan Kepolisian Negara Republik Indonesia, Tentara Nasional Indonesia dan Instansi Vertikal di Wilayah Kecamatan</t>
  </si>
  <si>
    <t>Jumlah laporan hasil sinergitas dengan kepolisian  negara republik indonesia, tentara nasional indonesia dan instansi vertikal I wilayah kecamatan (Laporan)</t>
  </si>
  <si>
    <t>Harmonisasi Hubungan dengan Tokoh Agama dan Tokoh Masyarakat</t>
  </si>
  <si>
    <t>Jumlah laporan pelaksanaan harmonisasi hubungan dengan tokoh agama dan tokoh masyarakat (Laporan)</t>
  </si>
  <si>
    <t>Koordinasi/Sinergi dengan Perangkat Daerah yang Tugas dan Fungsinya di Bidang Penegakan Peraturan Perundang-undangan dan/atau Kepolisian Negara Republik Indonesia</t>
  </si>
  <si>
    <t>Jumlah Laporan Koordinasi/Sinergi dengan Perangkat Daerah yang Tugas dan Fungsinya di Bidang Penegakan Peraturan Perundang-Undangan dan/atau Kepolisian Negara Republik Indonesia</t>
  </si>
  <si>
    <t>5.</t>
  </si>
  <si>
    <t>Program Penyelenggaraan Urusan Pemerintahan Umum</t>
  </si>
  <si>
    <t>Penyelenggaraan Urusan Pemerintahan Umum sesuai Penugasan Kepala Daerah</t>
  </si>
  <si>
    <t>Jumlah dokumen tugas forum koordinasi pimpinan kecamatan (Dokumeni)</t>
  </si>
  <si>
    <t>6.</t>
  </si>
  <si>
    <t>Program Pembinaan dan Pengawasan Pemerintah Desa</t>
  </si>
  <si>
    <t>Persentase penyelengaraan pemerintahan desa yang berjalan sesuai standar dan ketentuan perundangan yang berlaku ('%)</t>
  </si>
  <si>
    <t>Fasilitasi Rekomendasi, dan Koordinasi Pembiaan dan Pengawasan Pemerintahan Desa</t>
  </si>
  <si>
    <t>Persentse fasilitasi, rekomendasi dan koordinasi pembinaan dan pengawasan pemerintahan desa dan kelurahan yang dilaksanakan</t>
  </si>
  <si>
    <t xml:space="preserve">Fasilitasi Penyusunan Peraturan Desa dan Peraturan Kepala Desa </t>
  </si>
  <si>
    <t>Jumlah dokumen yang difasilitasi dalam rangka penyusunan Peraturan Desa dan peraturan kepala desa (Dokumen)</t>
  </si>
  <si>
    <t>Koordinasi Pelaksanaan Pembangunan Kawasan Perdesaan di Wilayah Kecamatan</t>
  </si>
  <si>
    <t>Jumlah laporan hasil koordinasi pelaksanaan pembangunan Kawasan Perdesaan diwilayah kecamatan (Laporan)</t>
  </si>
  <si>
    <t>TOTAL RATA-RATA CAPAIAN KINERJA DAN ANGGARAN DARI SELURUH PROGRAM</t>
  </si>
  <si>
    <t>PREDIKAT KINERJA DARI SELURUH PROGRAM</t>
  </si>
  <si>
    <t>Mangkutana,  31 September  2024</t>
  </si>
  <si>
    <t>Di Evaluasi oleh :</t>
  </si>
  <si>
    <t>CAMAT MANGKUTANA</t>
  </si>
  <si>
    <t>KEPALA BAPELITBANGDA</t>
  </si>
  <si>
    <t>ZULKIFLI ADI SAPUTRA, ST</t>
  </si>
  <si>
    <t>Drs. DOHRI AS'ARI</t>
  </si>
  <si>
    <t>Pangkat : Pembina</t>
  </si>
  <si>
    <t>Pangkat :  Pembina Utama Muda</t>
  </si>
  <si>
    <t>NIP. 19840710 200801 1 026</t>
  </si>
  <si>
    <t>NIP. 19670912 198811 1 003</t>
  </si>
  <si>
    <t>CAMAT</t>
  </si>
  <si>
    <t>No.</t>
  </si>
  <si>
    <t xml:space="preserve">INTERVAL NILAI REALISASI KINERJA </t>
  </si>
  <si>
    <t xml:space="preserve">KRITERIA PENILAIAN REALISASI KINERJA </t>
  </si>
  <si>
    <r>
      <rPr>
        <sz val="10"/>
        <color rgb="FF000000"/>
        <rFont val="Tahoma"/>
        <family val="2"/>
      </rPr>
      <t>(1)</t>
    </r>
    <r>
      <rPr>
        <sz val="7"/>
        <color rgb="FF000000"/>
        <rFont val="Tahoma"/>
        <family val="2"/>
      </rPr>
      <t xml:space="preserve">             </t>
    </r>
    <r>
      <rPr>
        <sz val="10"/>
        <color rgb="FF000000"/>
        <rFont val="Tahoma"/>
        <family val="2"/>
      </rPr>
      <t> </t>
    </r>
  </si>
  <si>
    <r>
      <rPr>
        <sz val="10"/>
        <color rgb="FF000000"/>
        <rFont val="Tahoma"/>
        <family val="2"/>
      </rPr>
      <t xml:space="preserve">91% </t>
    </r>
    <r>
      <rPr>
        <sz val="12"/>
        <color rgb="FF000000"/>
        <rFont val="Tahoma"/>
        <family val="2"/>
      </rPr>
      <t>≤</t>
    </r>
    <r>
      <rPr>
        <sz val="10"/>
        <color rgb="FF000000"/>
        <rFont val="Tahoma"/>
        <family val="2"/>
      </rPr>
      <t xml:space="preserve"> 100%</t>
    </r>
  </si>
  <si>
    <t>Sangat tinggi</t>
  </si>
  <si>
    <r>
      <rPr>
        <sz val="10"/>
        <color rgb="FF000000"/>
        <rFont val="Tahoma"/>
        <family val="2"/>
      </rPr>
      <t>(2)</t>
    </r>
    <r>
      <rPr>
        <sz val="7"/>
        <color rgb="FF000000"/>
        <rFont val="Tahoma"/>
        <family val="2"/>
      </rPr>
      <t xml:space="preserve">             </t>
    </r>
    <r>
      <rPr>
        <sz val="10"/>
        <color rgb="FF000000"/>
        <rFont val="Tahoma"/>
        <family val="2"/>
      </rPr>
      <t> </t>
    </r>
  </si>
  <si>
    <r>
      <rPr>
        <sz val="10"/>
        <color rgb="FF000000"/>
        <rFont val="Tahoma"/>
        <family val="2"/>
      </rPr>
      <t xml:space="preserve">76% </t>
    </r>
    <r>
      <rPr>
        <sz val="12"/>
        <color rgb="FF000000"/>
        <rFont val="Tahoma"/>
        <family val="2"/>
      </rPr>
      <t xml:space="preserve">≤ </t>
    </r>
    <r>
      <rPr>
        <sz val="10"/>
        <color rgb="FF000000"/>
        <rFont val="Tahoma"/>
        <family val="2"/>
      </rPr>
      <t xml:space="preserve">90% </t>
    </r>
  </si>
  <si>
    <t>Tinggi</t>
  </si>
  <si>
    <r>
      <rPr>
        <sz val="10"/>
        <color rgb="FF000000"/>
        <rFont val="Tahoma"/>
        <family val="2"/>
      </rPr>
      <t>(3)</t>
    </r>
    <r>
      <rPr>
        <sz val="7"/>
        <color rgb="FF000000"/>
        <rFont val="Tahoma"/>
        <family val="2"/>
      </rPr>
      <t xml:space="preserve">             </t>
    </r>
    <r>
      <rPr>
        <sz val="10"/>
        <color rgb="FF000000"/>
        <rFont val="Tahoma"/>
        <family val="2"/>
      </rPr>
      <t> </t>
    </r>
  </si>
  <si>
    <r>
      <rPr>
        <sz val="10"/>
        <color rgb="FF000000"/>
        <rFont val="Tahoma"/>
        <family val="2"/>
      </rPr>
      <t xml:space="preserve">66% </t>
    </r>
    <r>
      <rPr>
        <sz val="12"/>
        <color rgb="FF000000"/>
        <rFont val="Tahoma"/>
        <family val="2"/>
      </rPr>
      <t xml:space="preserve">≤ </t>
    </r>
    <r>
      <rPr>
        <sz val="10"/>
        <color rgb="FF000000"/>
        <rFont val="Tahoma"/>
        <family val="2"/>
      </rPr>
      <t>75%</t>
    </r>
  </si>
  <si>
    <t>Sedang</t>
  </si>
  <si>
    <r>
      <rPr>
        <sz val="10"/>
        <color rgb="FF000000"/>
        <rFont val="Tahoma"/>
        <family val="2"/>
      </rPr>
      <t>(4)</t>
    </r>
    <r>
      <rPr>
        <sz val="7"/>
        <color rgb="FF000000"/>
        <rFont val="Tahoma"/>
        <family val="2"/>
      </rPr>
      <t xml:space="preserve">             </t>
    </r>
    <r>
      <rPr>
        <sz val="10"/>
        <color rgb="FF000000"/>
        <rFont val="Tahoma"/>
        <family val="2"/>
      </rPr>
      <t> </t>
    </r>
  </si>
  <si>
    <r>
      <rPr>
        <sz val="10"/>
        <color rgb="FF000000"/>
        <rFont val="Tahoma"/>
        <family val="2"/>
      </rPr>
      <t xml:space="preserve">51% </t>
    </r>
    <r>
      <rPr>
        <sz val="12"/>
        <color rgb="FF000000"/>
        <rFont val="Tahoma"/>
        <family val="2"/>
      </rPr>
      <t xml:space="preserve">≤ </t>
    </r>
    <r>
      <rPr>
        <sz val="10"/>
        <color rgb="FF000000"/>
        <rFont val="Tahoma"/>
        <family val="2"/>
      </rPr>
      <t>65%</t>
    </r>
  </si>
  <si>
    <t>Rendah</t>
  </si>
  <si>
    <r>
      <rPr>
        <sz val="10"/>
        <color rgb="FF000000"/>
        <rFont val="Tahoma"/>
        <family val="2"/>
      </rPr>
      <t>(5)</t>
    </r>
    <r>
      <rPr>
        <sz val="7"/>
        <color rgb="FF000000"/>
        <rFont val="Tahoma"/>
        <family val="2"/>
      </rPr>
      <t xml:space="preserve">             </t>
    </r>
    <r>
      <rPr>
        <sz val="10"/>
        <color rgb="FF000000"/>
        <rFont val="Tahoma"/>
        <family val="2"/>
      </rPr>
      <t> </t>
    </r>
  </si>
  <si>
    <r>
      <rPr>
        <sz val="12"/>
        <color rgb="FF000000"/>
        <rFont val="Tahoma"/>
        <family val="2"/>
      </rPr>
      <t>≤</t>
    </r>
    <r>
      <rPr>
        <sz val="10"/>
        <color rgb="FF000000"/>
        <rFont val="Tahoma"/>
        <family val="2"/>
      </rPr>
      <t xml:space="preserve"> 50%</t>
    </r>
  </si>
  <si>
    <t>Sangat Rendah</t>
  </si>
  <si>
    <t>750 Laporan</t>
  </si>
  <si>
    <t>21</t>
  </si>
  <si>
    <t>28</t>
  </si>
  <si>
    <t>36</t>
  </si>
  <si>
    <t>190</t>
  </si>
  <si>
    <t>220</t>
  </si>
  <si>
    <t>2 Unit</t>
  </si>
  <si>
    <t>Rak peralatan 2 unit, Lemari penyimpanan, Meja makan besi</t>
  </si>
  <si>
    <t>Lemari Arsip, Printer 2 Unit</t>
  </si>
  <si>
    <t>AC i/2 PK dan Kompor Gas Tanam</t>
  </si>
  <si>
    <t>3 Org cleaning service &amp; 1 Org administrasi &amp; 1 Org Tenaga UKPBJ</t>
  </si>
  <si>
    <t>1 Mobil Dinas &amp; 1 Motor Dinas</t>
  </si>
  <si>
    <t xml:space="preserve">Mangkutana,   3 Januari  2025 </t>
  </si>
  <si>
    <t>Mangkutana,   3 Januari  2025</t>
  </si>
  <si>
    <t>RKA 2025</t>
  </si>
  <si>
    <t>10 Laporan</t>
  </si>
  <si>
    <t>Dok KGB dan Cuti, Usul Kenaikan pangkat</t>
  </si>
  <si>
    <t>8 Org</t>
  </si>
  <si>
    <t>Bimtek INOVASI</t>
  </si>
  <si>
    <t>Bimtek Perencanaan, Peningkatan kapasitas Camat (2 Org) dan Penatausahaan BMD</t>
  </si>
  <si>
    <t>Mangkutana,   3 Januari 2025</t>
  </si>
  <si>
    <t>EVALUASI KINERJA  TRIWULAN IV  KASUBBAG.  PERENCANAAN DAN KEPEGAWAIAN</t>
  </si>
  <si>
    <t>EVALUASI KINERJA TRIWULAN  IV  KASUBBAG UMUM DAN KEUANGAN</t>
  </si>
  <si>
    <t>Mangkutana,  3 Januari 2025</t>
  </si>
  <si>
    <t>EVALUASI KINERJA TRIWULAN IV KEPALA SEKSI  KETENTRAMAN DAN KETERTIBAN UMUM</t>
  </si>
  <si>
    <t>Mangkutana, 3 Januari 2025</t>
  </si>
  <si>
    <t>LAKIP,LKPJ, LKpj TW I, Ev.RKPD TW I</t>
  </si>
  <si>
    <t>Lap bulanan (3),LRA, Laporan Semester 1 tahun  2025</t>
  </si>
  <si>
    <t>Lap bulanan (3),LRA, Laporan Semester 1 tahun  2026</t>
  </si>
  <si>
    <t>Dok KGB dan Cuti, SKP</t>
  </si>
  <si>
    <t>Dok KGB dan Cuti, Usul Kenaikan Pangkat</t>
  </si>
  <si>
    <t>Jumlah SPPD Dalam Daerah 184 dan Luar Daerah 6</t>
  </si>
  <si>
    <t>Jumlah SPPD Dalam Daerah 211 dan Luar Daerah 8, 1 kali Luar Daerah</t>
  </si>
  <si>
    <t>2  Unit</t>
  </si>
  <si>
    <t>EVALUASI KINERJA SEKRETARIS CAMAT TRIWULAN IV</t>
  </si>
  <si>
    <t>EVALUASI ATAS RENCANA AKSI  TRIWULAN IV</t>
  </si>
  <si>
    <t>Laporan  Triwulanan IV</t>
  </si>
  <si>
    <t>Dok KGB dan Cuti, SKP  TW 3</t>
  </si>
  <si>
    <t xml:space="preserve"> Laptop 1+ Printer 2</t>
  </si>
  <si>
    <t xml:space="preserve"> Laptop 2+ Printer 3+ Komputer 2</t>
  </si>
  <si>
    <t>3 AC</t>
  </si>
  <si>
    <t>1 AC</t>
  </si>
  <si>
    <t>1Unit</t>
  </si>
  <si>
    <t xml:space="preserve"> Kegiatan Rapat dan Kunjungan Tamu</t>
  </si>
  <si>
    <t>Bimtek Perencanaan, Peningkatan kapasitas Camat (Camat&amp;Sekcam) dan Penatausahaan BMD</t>
  </si>
  <si>
    <t>RKA-P  2024</t>
  </si>
  <si>
    <t>Dok Renja-P 2024</t>
  </si>
  <si>
    <t>Renja  Tahun 2025</t>
  </si>
  <si>
    <t>DPA  2024</t>
  </si>
  <si>
    <t>Fajar 3 Dok Batara Pos 3</t>
  </si>
  <si>
    <t>8 Laporan</t>
  </si>
  <si>
    <t>71,55</t>
  </si>
  <si>
    <t>2Unit</t>
  </si>
  <si>
    <r>
      <t xml:space="preserve">Indoesia Pos 3 Dok  </t>
    </r>
    <r>
      <rPr>
        <sz val="11"/>
        <rFont val="Arial Narrow"/>
        <family val="2"/>
      </rPr>
      <t xml:space="preserve">Fajar  3 Dok </t>
    </r>
  </si>
  <si>
    <t>Indoesia Pos 3 Dok Fajar  3 Dok  Chanel Timur 3 Dok Batara Pos 3 Dok</t>
  </si>
  <si>
    <t>Indoesia Pos 3 Dok  Fajar  3 Dok  Chanel Timur 3 Dok Batara Pos 3 Dok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</si>
</sst>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3" formatCode="_(* #,##0.00_);_(* \(#,##0.00\);_(* &quot;-&quot;??_);_(@_)"/>
    <numFmt numFmtId="164" formatCode="_(&quot;Rp&quot;* #,##0.00_);_(&quot;Rp&quot;* \(#,##0.00\);_(&quot;Rp&quot;* &quot;-&quot;??_);_(@_)"/>
    <numFmt numFmtId="165" formatCode="_-* #,##0_-;\-* #,##0_-;_-* &quot;-&quot;_-;_-@_-"/>
    <numFmt numFmtId="166" formatCode="_(* #,##0_);_(* \(#,##0\);_(* &quot;-&quot;??_);_(@_)"/>
    <numFmt numFmtId="167" formatCode="_-* #,##0.00_-;\-* #,##0.00_-;_-* &quot;-&quot;??_-;_-@_-"/>
    <numFmt numFmtId="168" formatCode="_(* #,##0.0000_);_(* \(#,##0.0000\);_(* &quot;-&quot;??_);_(@_)"/>
  </numFmts>
  <fonts count="13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1"/>
      <color theme="1"/>
      <name val="Century Gothic"/>
      <family val="2"/>
    </font>
    <font>
      <b/>
      <sz val="11"/>
      <name val="Century Gothic"/>
      <family val="2"/>
    </font>
    <font>
      <sz val="11"/>
      <color theme="1"/>
      <name val="Century Gothic"/>
      <family val="2"/>
    </font>
    <font>
      <sz val="11"/>
      <name val="Century Gothic"/>
      <family val="2"/>
    </font>
    <font>
      <sz val="10"/>
      <color theme="1"/>
      <name val="Century Gothic"/>
      <family val="2"/>
    </font>
    <font>
      <sz val="10"/>
      <name val="Century Gothic"/>
      <family val="2"/>
    </font>
    <font>
      <sz val="11"/>
      <color indexed="8"/>
      <name val="Century Gothic"/>
      <family val="2"/>
    </font>
    <font>
      <sz val="10"/>
      <color rgb="FF000000"/>
      <name val="Century Gothic"/>
      <family val="2"/>
    </font>
    <font>
      <sz val="11"/>
      <color theme="0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b/>
      <sz val="10"/>
      <color theme="1"/>
      <name val="Century Gothic"/>
      <family val="2"/>
    </font>
    <font>
      <b/>
      <sz val="10"/>
      <name val="Arial Narrow"/>
      <family val="2"/>
    </font>
    <font>
      <sz val="11"/>
      <color rgb="FF000000"/>
      <name val="Century Gothic"/>
      <family val="2"/>
    </font>
    <font>
      <b/>
      <u/>
      <sz val="11"/>
      <color theme="1"/>
      <name val="Century Gothic"/>
      <family val="2"/>
    </font>
    <font>
      <b/>
      <u/>
      <sz val="11"/>
      <color rgb="FF000000"/>
      <name val="Century Gothic"/>
      <family val="2"/>
    </font>
    <font>
      <sz val="12"/>
      <color theme="1"/>
      <name val="Arial Narrow"/>
      <family val="2"/>
    </font>
    <font>
      <i/>
      <sz val="11"/>
      <color theme="1"/>
      <name val="Century Gothic"/>
      <family val="2"/>
    </font>
    <font>
      <b/>
      <u/>
      <sz val="12"/>
      <color rgb="FF000000"/>
      <name val="Arial Narrow"/>
      <family val="2"/>
    </font>
    <font>
      <sz val="12"/>
      <color rgb="FF000000"/>
      <name val="Arial Narrow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2"/>
      <color rgb="FF000000"/>
      <name val="Arial"/>
      <family val="2"/>
    </font>
    <font>
      <b/>
      <u/>
      <sz val="12"/>
      <color theme="1"/>
      <name val="Arial"/>
      <family val="2"/>
    </font>
    <font>
      <b/>
      <u/>
      <sz val="12"/>
      <color rgb="FF000000"/>
      <name val="Arial"/>
      <family val="2"/>
    </font>
    <font>
      <sz val="10"/>
      <color theme="0"/>
      <name val="Arial Narrow"/>
      <family val="2"/>
    </font>
    <font>
      <b/>
      <sz val="12"/>
      <color theme="1"/>
      <name val="Century Gothic"/>
      <family val="2"/>
    </font>
    <font>
      <i/>
      <sz val="10"/>
      <color theme="1"/>
      <name val="Century Gothic"/>
      <family val="2"/>
    </font>
    <font>
      <sz val="12"/>
      <color theme="1"/>
      <name val="Century Gothic"/>
      <family val="2"/>
    </font>
    <font>
      <sz val="12"/>
      <color rgb="FF000000"/>
      <name val="Century Gothic"/>
      <family val="2"/>
    </font>
    <font>
      <b/>
      <u/>
      <sz val="12"/>
      <color theme="1"/>
      <name val="Century Gothic"/>
      <family val="2"/>
    </font>
    <font>
      <b/>
      <u/>
      <sz val="12"/>
      <color rgb="FF000000"/>
      <name val="Century Gothic"/>
      <family val="2"/>
    </font>
    <font>
      <sz val="12"/>
      <color theme="1"/>
      <name val="Tahoma"/>
      <family val="2"/>
    </font>
    <font>
      <sz val="11"/>
      <color theme="0"/>
      <name val="Arial Narrow"/>
      <family val="2"/>
    </font>
    <font>
      <b/>
      <sz val="9"/>
      <name val="Century Gothic"/>
      <family val="2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Century Gothic"/>
      <family val="2"/>
    </font>
    <font>
      <sz val="9"/>
      <name val="Century Gothic"/>
      <family val="2"/>
    </font>
    <font>
      <sz val="8"/>
      <name val="Century Gothic"/>
      <family val="2"/>
    </font>
    <font>
      <sz val="9"/>
      <color indexed="8"/>
      <name val="Century Gothic"/>
      <family val="2"/>
    </font>
    <font>
      <b/>
      <sz val="9"/>
      <color theme="1"/>
      <name val="Calibri"/>
      <family val="2"/>
      <scheme val="minor"/>
    </font>
    <font>
      <sz val="9"/>
      <color theme="0"/>
      <name val="Century Gothic"/>
      <family val="2"/>
    </font>
    <font>
      <b/>
      <u/>
      <sz val="9"/>
      <color rgb="FF000000"/>
      <name val="Century Gothic"/>
      <family val="2"/>
    </font>
    <font>
      <sz val="9"/>
      <color theme="1"/>
      <name val="Calibri"/>
      <family val="2"/>
      <scheme val="minor"/>
    </font>
    <font>
      <b/>
      <sz val="12"/>
      <name val="Arial Narrow"/>
      <family val="2"/>
    </font>
    <font>
      <b/>
      <sz val="12"/>
      <color theme="1"/>
      <name val="Arial Narrow"/>
      <family val="2"/>
    </font>
    <font>
      <b/>
      <u/>
      <sz val="9"/>
      <color theme="1"/>
      <name val="Century Gothic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Arial Narrow"/>
      <family val="2"/>
    </font>
    <font>
      <b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000000"/>
      <name val="Arial Narrow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2"/>
      <color indexed="8"/>
      <name val="Arial"/>
      <family val="2"/>
    </font>
    <font>
      <sz val="12"/>
      <color indexed="8"/>
      <name val="Arial Narrow"/>
      <family val="2"/>
    </font>
    <font>
      <sz val="12"/>
      <color indexed="8"/>
      <name val="Century Gothic"/>
      <family val="2"/>
    </font>
    <font>
      <b/>
      <sz val="9"/>
      <name val="Tahoma"/>
      <family val="2"/>
    </font>
    <font>
      <sz val="9"/>
      <name val="Tahoma"/>
      <family val="2"/>
    </font>
    <font>
      <b/>
      <sz val="11"/>
      <color rgb="FF000000"/>
      <name val="Tahoma"/>
      <family val="2"/>
    </font>
    <font>
      <sz val="11"/>
      <name val="Tahoma"/>
      <family val="2"/>
    </font>
    <font>
      <sz val="11"/>
      <color theme="0"/>
      <name val="Tahoma"/>
      <family val="2"/>
    </font>
    <font>
      <sz val="11"/>
      <color theme="1"/>
      <name val="Tahoma"/>
      <family val="2"/>
    </font>
    <font>
      <sz val="11"/>
      <color rgb="FF000000"/>
      <name val="Tahoma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b/>
      <sz val="8"/>
      <color rgb="FF000000"/>
      <name val="Tahoma"/>
      <family val="2"/>
    </font>
    <font>
      <sz val="11"/>
      <color rgb="FF000000"/>
      <name val="Calibri"/>
      <family val="2"/>
    </font>
    <font>
      <sz val="10"/>
      <color rgb="FF000000"/>
      <name val="Tahoma"/>
      <family val="2"/>
    </font>
    <font>
      <b/>
      <sz val="11"/>
      <name val="Tahoma"/>
      <family val="2"/>
    </font>
    <font>
      <b/>
      <sz val="11"/>
      <color theme="0"/>
      <name val="Tahoma"/>
      <family val="2"/>
    </font>
    <font>
      <b/>
      <sz val="11"/>
      <color theme="1"/>
      <name val="Tahoma"/>
      <family val="2"/>
    </font>
    <font>
      <sz val="8"/>
      <color rgb="FF000000"/>
      <name val="Tahoma"/>
      <family val="2"/>
    </font>
    <font>
      <b/>
      <sz val="8"/>
      <name val="Tahoma"/>
      <family val="2"/>
    </font>
    <font>
      <sz val="10"/>
      <name val="Century Gothic"/>
      <family val="2"/>
    </font>
    <font>
      <sz val="10"/>
      <color theme="1"/>
      <name val="Century Gothic"/>
      <family val="2"/>
    </font>
    <font>
      <sz val="10"/>
      <color indexed="8"/>
      <name val="Century Gothic"/>
      <family val="2"/>
    </font>
    <font>
      <b/>
      <sz val="10"/>
      <color rgb="FF000000"/>
      <name val="Tahoma"/>
      <family val="2"/>
    </font>
    <font>
      <b/>
      <sz val="10"/>
      <color rgb="FF000000"/>
      <name val="Century Gothic"/>
      <family val="2"/>
    </font>
    <font>
      <sz val="10"/>
      <color rgb="FF000000"/>
      <name val="Century Gothic"/>
      <family val="2"/>
    </font>
    <font>
      <sz val="10"/>
      <name val="Tahoma"/>
      <family val="2"/>
    </font>
    <font>
      <b/>
      <sz val="9"/>
      <color rgb="FF000000"/>
      <name val="Tahoma"/>
      <family val="2"/>
    </font>
    <font>
      <sz val="10"/>
      <color theme="1"/>
      <name val="Arial Narrow"/>
      <family val="2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b/>
      <sz val="10"/>
      <color theme="1"/>
      <name val="Arial Narrow"/>
      <family val="2"/>
    </font>
    <font>
      <b/>
      <sz val="10"/>
      <name val="Arial Narrow"/>
      <family val="2"/>
    </font>
    <font>
      <b/>
      <sz val="11"/>
      <color rgb="FF0070C0"/>
      <name val="Tahoma"/>
      <family val="2"/>
    </font>
    <font>
      <sz val="9"/>
      <color rgb="FF000000"/>
      <name val="Tahoma"/>
      <family val="2"/>
    </font>
    <font>
      <sz val="8"/>
      <name val="Tahoma"/>
      <family val="2"/>
    </font>
    <font>
      <b/>
      <u/>
      <sz val="12"/>
      <color theme="1"/>
      <name val="Tahoma"/>
      <family val="2"/>
    </font>
    <font>
      <b/>
      <u/>
      <sz val="11"/>
      <name val="Tahoma"/>
      <family val="2"/>
    </font>
    <font>
      <sz val="12"/>
      <color theme="1"/>
      <name val="Tahoma"/>
      <family val="2"/>
    </font>
    <font>
      <sz val="12"/>
      <color rgb="FF000000"/>
      <name val="Tahoma"/>
      <family val="2"/>
    </font>
    <font>
      <b/>
      <u/>
      <sz val="11"/>
      <color rgb="FF000000"/>
      <name val="Tahoma"/>
      <family val="2"/>
    </font>
    <font>
      <sz val="7"/>
      <color rgb="FF000000"/>
      <name val="Tahoma"/>
      <family val="2"/>
    </font>
    <font>
      <sz val="11"/>
      <name val="Century Gothic"/>
      <family val="2"/>
    </font>
    <font>
      <sz val="8"/>
      <name val="Calibri"/>
      <family val="2"/>
      <scheme val="minor"/>
    </font>
    <font>
      <sz val="11"/>
      <color theme="1"/>
      <name val="Century Gothic"/>
      <family val="2"/>
    </font>
    <font>
      <sz val="11"/>
      <color indexed="8"/>
      <name val="Century Gothic"/>
      <family val="2"/>
    </font>
    <font>
      <sz val="9"/>
      <color theme="1"/>
      <name val="Century Gothic"/>
      <family val="2"/>
    </font>
    <font>
      <sz val="12"/>
      <color theme="1"/>
      <name val="Arial Narrow"/>
      <family val="2"/>
    </font>
    <font>
      <b/>
      <sz val="12"/>
      <color theme="1"/>
      <name val="Arial"/>
      <family val="2"/>
    </font>
    <font>
      <b/>
      <sz val="11"/>
      <color theme="1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sz val="9"/>
      <color rgb="FF000000"/>
      <name val="Century Gothic"/>
      <family val="2"/>
    </font>
    <font>
      <sz val="9"/>
      <color indexed="8"/>
      <name val="Century Gothic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charset val="1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name val="Arial Narrow"/>
      <family val="2"/>
    </font>
    <font>
      <sz val="8"/>
      <color rgb="FF000000"/>
      <name val="Arial Narrow"/>
      <family val="2"/>
    </font>
    <font>
      <b/>
      <sz val="8"/>
      <color rgb="FF000000"/>
      <name val="Arial Narrow"/>
      <family val="2"/>
    </font>
    <font>
      <sz val="10"/>
      <color indexed="8"/>
      <name val="Arial"/>
      <family val="2"/>
    </font>
    <font>
      <b/>
      <i/>
      <sz val="8"/>
      <color rgb="FF000000"/>
      <name val="Arial Narrow"/>
      <family val="2"/>
    </font>
    <font>
      <b/>
      <sz val="9"/>
      <color theme="1"/>
      <name val="Century Gothic"/>
      <family val="2"/>
    </font>
    <font>
      <b/>
      <sz val="10"/>
      <color theme="1"/>
      <name val="Century Gothic"/>
      <family val="2"/>
    </font>
    <font>
      <b/>
      <sz val="10"/>
      <name val="Century Gothic"/>
      <family val="2"/>
    </font>
    <font>
      <b/>
      <sz val="12"/>
      <name val="Arial Narrow"/>
      <family val="2"/>
    </font>
    <font>
      <sz val="9"/>
      <name val="Century Gothic"/>
      <family val="2"/>
    </font>
    <font>
      <sz val="9"/>
      <color theme="0"/>
      <name val="Century Gothic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CCFF33"/>
        <bgColor rgb="FFFFFFFF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79995117038483843"/>
        <bgColor rgb="FFFFFFFF"/>
      </patternFill>
    </fill>
    <fill>
      <patternFill patternType="solid">
        <fgColor rgb="FFF2DBDB"/>
        <bgColor rgb="FFFFFFFF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5" tint="0.79995117038483843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theme="0" tint="-0.1499679555650502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</fills>
  <borders count="2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hair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/>
      <top style="double">
        <color auto="1"/>
      </top>
      <bottom style="double">
        <color auto="1"/>
      </bottom>
      <diagonal/>
    </border>
    <border>
      <left style="medium">
        <color auto="1"/>
      </left>
      <right style="hair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/>
      <right style="hair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medium">
        <color auto="1"/>
      </left>
      <right style="hair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/>
      <right style="medium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rgb="FF000000"/>
      </right>
      <top style="double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hair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rgb="FF000000"/>
      </top>
      <bottom style="thin">
        <color auto="1"/>
      </bottom>
      <diagonal/>
    </border>
    <border>
      <left/>
      <right style="medium">
        <color auto="1"/>
      </right>
      <top style="thin">
        <color rgb="FF000000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hair">
        <color auto="1"/>
      </left>
      <right/>
      <top style="thin">
        <color rgb="FF000000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medium">
        <color rgb="FF000000"/>
      </left>
      <right style="hair">
        <color rgb="FF000000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</borders>
  <cellStyleXfs count="443">
    <xf numFmtId="0" fontId="0" fillId="0" borderId="0"/>
    <xf numFmtId="43" fontId="55" fillId="0" borderId="0" applyFont="0" applyFill="0" applyBorder="0" applyAlignment="0" applyProtection="0"/>
    <xf numFmtId="41" fontId="55" fillId="0" borderId="0" applyFont="0" applyFill="0" applyBorder="0" applyAlignment="0" applyProtection="0"/>
    <xf numFmtId="41" fontId="55" fillId="0" borderId="0" applyFont="0" applyFill="0" applyBorder="0" applyAlignment="0" applyProtection="0"/>
    <xf numFmtId="41" fontId="56" fillId="0" borderId="0" applyFont="0" applyFill="0" applyBorder="0" applyAlignment="0" applyProtection="0"/>
    <xf numFmtId="41" fontId="57" fillId="0" borderId="0" applyFont="0" applyFill="0" applyBorder="0" applyAlignment="0" applyProtection="0"/>
    <xf numFmtId="41" fontId="56" fillId="0" borderId="0" applyFont="0" applyFill="0" applyBorder="0" applyAlignment="0" applyProtection="0"/>
    <xf numFmtId="41" fontId="56" fillId="0" borderId="0" applyFont="0" applyFill="0" applyBorder="0" applyAlignment="0" applyProtection="0"/>
    <xf numFmtId="164" fontId="55" fillId="0" borderId="0" applyFont="0" applyFill="0" applyBorder="0" applyAlignment="0" applyProtection="0"/>
    <xf numFmtId="165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7" fillId="0" borderId="0"/>
    <xf numFmtId="0" fontId="58" fillId="0" borderId="0"/>
    <xf numFmtId="0" fontId="5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0" fillId="0" borderId="0">
      <alignment vertical="top"/>
    </xf>
    <xf numFmtId="0" fontId="60" fillId="0" borderId="0">
      <alignment vertical="top"/>
    </xf>
    <xf numFmtId="0" fontId="61" fillId="0" borderId="0"/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55" fillId="0" borderId="0"/>
    <xf numFmtId="0" fontId="60" fillId="0" borderId="0">
      <alignment vertical="top"/>
    </xf>
    <xf numFmtId="0" fontId="60" fillId="0" borderId="0">
      <alignment vertical="top"/>
    </xf>
    <xf numFmtId="0" fontId="57" fillId="0" borderId="0"/>
    <xf numFmtId="0" fontId="61" fillId="0" borderId="0"/>
    <xf numFmtId="0" fontId="56" fillId="0" borderId="0"/>
    <xf numFmtId="0" fontId="58" fillId="0" borderId="0"/>
    <xf numFmtId="0" fontId="60" fillId="0" borderId="0">
      <alignment vertical="top"/>
    </xf>
    <xf numFmtId="0" fontId="60" fillId="0" borderId="0">
      <alignment vertical="top"/>
    </xf>
    <xf numFmtId="0" fontId="59" fillId="0" borderId="0"/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58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61" fillId="0" borderId="0"/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8" fillId="0" borderId="0"/>
    <xf numFmtId="0" fontId="55" fillId="0" borderId="0"/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56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55" fillId="0" borderId="0"/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58" fillId="0" borderId="0"/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55" fillId="0" borderId="0"/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55" fillId="0" borderId="0"/>
    <xf numFmtId="0" fontId="60" fillId="0" borderId="0">
      <alignment vertical="top"/>
    </xf>
    <xf numFmtId="0" fontId="59" fillId="0" borderId="0"/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55" fillId="0" borderId="0"/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55" fillId="0" borderId="0"/>
    <xf numFmtId="0" fontId="58" fillId="0" borderId="0"/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7" fillId="0" borderId="0"/>
    <xf numFmtId="0" fontId="58" fillId="0" borderId="0"/>
    <xf numFmtId="0" fontId="58" fillId="0" borderId="0"/>
    <xf numFmtId="0" fontId="58" fillId="0" borderId="0"/>
    <xf numFmtId="0" fontId="57" fillId="0" borderId="0"/>
    <xf numFmtId="0" fontId="62" fillId="0" borderId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63" fillId="3" borderId="0">
      <alignment horizontal="left" vertical="top"/>
    </xf>
    <xf numFmtId="0" fontId="63" fillId="3" borderId="0">
      <alignment horizontal="right" vertical="top"/>
    </xf>
    <xf numFmtId="0" fontId="64" fillId="3" borderId="0">
      <alignment horizontal="left" vertical="top"/>
    </xf>
    <xf numFmtId="0" fontId="65" fillId="3" borderId="0">
      <alignment horizontal="left" vertical="top"/>
    </xf>
    <xf numFmtId="0" fontId="65" fillId="3" borderId="0">
      <alignment horizontal="right" vertical="top"/>
    </xf>
    <xf numFmtId="0" fontId="64" fillId="3" borderId="0">
      <alignment horizontal="right" vertical="top"/>
    </xf>
    <xf numFmtId="0" fontId="64" fillId="3" borderId="0">
      <alignment horizontal="right" vertical="top"/>
    </xf>
    <xf numFmtId="0" fontId="66" fillId="3" borderId="0">
      <alignment horizontal="center" vertical="top"/>
    </xf>
    <xf numFmtId="0" fontId="63" fillId="3" borderId="0">
      <alignment horizontal="left" vertical="top"/>
    </xf>
    <xf numFmtId="0" fontId="67" fillId="3" borderId="0">
      <alignment horizontal="center" vertical="top"/>
    </xf>
    <xf numFmtId="0" fontId="67" fillId="3" borderId="0">
      <alignment horizontal="right" vertical="top"/>
    </xf>
    <xf numFmtId="0" fontId="67" fillId="3" borderId="0">
      <alignment horizontal="left" vertical="top"/>
    </xf>
    <xf numFmtId="0" fontId="66" fillId="3" borderId="0">
      <alignment horizontal="right" vertical="center"/>
    </xf>
    <xf numFmtId="0" fontId="81" fillId="0" borderId="0"/>
    <xf numFmtId="0" fontId="81" fillId="0" borderId="0"/>
    <xf numFmtId="0" fontId="81" fillId="0" borderId="0"/>
    <xf numFmtId="0" fontId="2" fillId="0" borderId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23" fillId="0" borderId="0"/>
    <xf numFmtId="0" fontId="124" fillId="0" borderId="0"/>
    <xf numFmtId="41" fontId="125" fillId="0" borderId="0" applyFont="0" applyFill="0" applyBorder="0" applyAlignment="0" applyProtection="0"/>
    <xf numFmtId="43" fontId="125" fillId="0" borderId="0" applyFont="0" applyFill="0" applyBorder="0" applyAlignment="0" applyProtection="0"/>
    <xf numFmtId="0" fontId="126" fillId="0" borderId="0"/>
    <xf numFmtId="0" fontId="123" fillId="0" borderId="0"/>
    <xf numFmtId="0" fontId="1" fillId="0" borderId="0"/>
    <xf numFmtId="41" fontId="1" fillId="0" borderId="0" applyFont="0" applyFill="0" applyBorder="0" applyAlignment="0" applyProtection="0"/>
    <xf numFmtId="41" fontId="125" fillId="0" borderId="0" applyFont="0" applyFill="0" applyBorder="0" applyAlignment="0" applyProtection="0"/>
    <xf numFmtId="41" fontId="125" fillId="0" borderId="0" applyFont="0" applyFill="0" applyBorder="0" applyAlignment="0" applyProtection="0"/>
    <xf numFmtId="43" fontId="125" fillId="0" borderId="0" applyFont="0" applyFill="0" applyBorder="0" applyAlignment="0" applyProtection="0"/>
    <xf numFmtId="43" fontId="125" fillId="0" borderId="0" applyFont="0" applyFill="0" applyBorder="0" applyAlignment="0" applyProtection="0"/>
    <xf numFmtId="43" fontId="125" fillId="0" borderId="0" applyFont="0" applyFill="0" applyBorder="0" applyAlignment="0" applyProtection="0"/>
    <xf numFmtId="43" fontId="125" fillId="0" borderId="0" applyFont="0" applyFill="0" applyBorder="0" applyAlignment="0" applyProtection="0"/>
    <xf numFmtId="43" fontId="124" fillId="0" borderId="0" applyFont="0" applyFill="0" applyBorder="0" applyAlignment="0" applyProtection="0"/>
    <xf numFmtId="0" fontId="126" fillId="0" borderId="0" applyFont="0" applyFill="0" applyBorder="0" applyAlignment="0" applyProtection="0"/>
    <xf numFmtId="0" fontId="123" fillId="0" borderId="0"/>
    <xf numFmtId="0" fontId="125" fillId="0" borderId="0"/>
    <xf numFmtId="0" fontId="125" fillId="0" borderId="0"/>
    <xf numFmtId="0" fontId="1" fillId="0" borderId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5" fillId="0" borderId="0" applyFont="0" applyFill="0" applyBorder="0" applyAlignment="0" applyProtection="0"/>
    <xf numFmtId="0" fontId="81" fillId="0" borderId="0"/>
    <xf numFmtId="164" fontId="1" fillId="0" borderId="0" applyFont="0" applyFill="0" applyBorder="0" applyAlignment="0" applyProtection="0"/>
    <xf numFmtId="43" fontId="12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4" fillId="0" borderId="0"/>
    <xf numFmtId="0" fontId="124" fillId="0" borderId="0"/>
    <xf numFmtId="0" fontId="130" fillId="0" borderId="0">
      <alignment vertical="top"/>
    </xf>
    <xf numFmtId="0" fontId="130" fillId="0" borderId="0">
      <alignment vertical="top"/>
    </xf>
    <xf numFmtId="0" fontId="130" fillId="0" borderId="0">
      <alignment vertical="top"/>
    </xf>
    <xf numFmtId="0" fontId="130" fillId="0" borderId="0">
      <alignment vertical="top"/>
    </xf>
    <xf numFmtId="0" fontId="130" fillId="0" borderId="0">
      <alignment vertical="top"/>
    </xf>
    <xf numFmtId="0" fontId="130" fillId="0" borderId="0">
      <alignment vertical="top"/>
    </xf>
    <xf numFmtId="0" fontId="130" fillId="0" borderId="0">
      <alignment vertical="top"/>
    </xf>
    <xf numFmtId="0" fontId="130" fillId="0" borderId="0">
      <alignment vertical="top"/>
    </xf>
    <xf numFmtId="0" fontId="130" fillId="0" borderId="0">
      <alignment vertical="top"/>
    </xf>
    <xf numFmtId="0" fontId="130" fillId="0" borderId="0">
      <alignment vertical="top"/>
    </xf>
    <xf numFmtId="0" fontId="126" fillId="0" borderId="0"/>
    <xf numFmtId="0" fontId="124" fillId="0" borderId="0"/>
    <xf numFmtId="0" fontId="130" fillId="0" borderId="0">
      <alignment vertical="top"/>
    </xf>
    <xf numFmtId="0" fontId="130" fillId="0" borderId="0">
      <alignment vertical="top"/>
    </xf>
    <xf numFmtId="0" fontId="130" fillId="0" borderId="0">
      <alignment vertical="top"/>
    </xf>
    <xf numFmtId="0" fontId="130" fillId="0" borderId="0">
      <alignment vertical="top"/>
    </xf>
    <xf numFmtId="0" fontId="130" fillId="0" borderId="0">
      <alignment vertical="top"/>
    </xf>
    <xf numFmtId="0" fontId="130" fillId="0" borderId="0">
      <alignment vertical="top"/>
    </xf>
    <xf numFmtId="0" fontId="130" fillId="0" borderId="0">
      <alignment vertical="top"/>
    </xf>
    <xf numFmtId="0" fontId="130" fillId="0" borderId="0">
      <alignment vertical="top"/>
    </xf>
    <xf numFmtId="0" fontId="130" fillId="0" borderId="0">
      <alignment vertical="top"/>
    </xf>
    <xf numFmtId="0" fontId="130" fillId="0" borderId="0">
      <alignment vertical="top"/>
    </xf>
    <xf numFmtId="0" fontId="130" fillId="0" borderId="0">
      <alignment vertical="top"/>
    </xf>
    <xf numFmtId="0" fontId="130" fillId="0" borderId="0">
      <alignment vertical="top"/>
    </xf>
    <xf numFmtId="0" fontId="130" fillId="0" borderId="0">
      <alignment vertical="top"/>
    </xf>
    <xf numFmtId="0" fontId="130" fillId="0" borderId="0">
      <alignment vertical="top"/>
    </xf>
    <xf numFmtId="0" fontId="130" fillId="0" borderId="0">
      <alignment vertical="top"/>
    </xf>
    <xf numFmtId="0" fontId="130" fillId="0" borderId="0">
      <alignment vertical="top"/>
    </xf>
    <xf numFmtId="0" fontId="130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0" fillId="0" borderId="0">
      <alignment vertical="top"/>
    </xf>
    <xf numFmtId="0" fontId="130" fillId="0" borderId="0">
      <alignment vertical="top"/>
    </xf>
    <xf numFmtId="0" fontId="130" fillId="0" borderId="0">
      <alignment vertical="top"/>
    </xf>
    <xf numFmtId="0" fontId="130" fillId="0" borderId="0">
      <alignment vertical="top"/>
    </xf>
    <xf numFmtId="0" fontId="130" fillId="0" borderId="0">
      <alignment vertical="top"/>
    </xf>
    <xf numFmtId="0" fontId="130" fillId="0" borderId="0">
      <alignment vertical="top"/>
    </xf>
    <xf numFmtId="0" fontId="130" fillId="0" borderId="0">
      <alignment vertical="top"/>
    </xf>
    <xf numFmtId="0" fontId="130" fillId="0" borderId="0">
      <alignment vertical="top"/>
    </xf>
    <xf numFmtId="0" fontId="130" fillId="0" borderId="0">
      <alignment vertical="top"/>
    </xf>
    <xf numFmtId="0" fontId="130" fillId="0" borderId="0">
      <alignment vertical="top"/>
    </xf>
    <xf numFmtId="0" fontId="130" fillId="0" borderId="0">
      <alignment vertical="top"/>
    </xf>
    <xf numFmtId="0" fontId="130" fillId="0" borderId="0">
      <alignment vertical="top"/>
    </xf>
    <xf numFmtId="0" fontId="130" fillId="0" borderId="0">
      <alignment vertical="top"/>
    </xf>
    <xf numFmtId="0" fontId="130" fillId="0" borderId="0">
      <alignment vertical="top"/>
    </xf>
    <xf numFmtId="0" fontId="130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4" fillId="0" borderId="0"/>
    <xf numFmtId="0" fontId="1" fillId="0" borderId="0"/>
    <xf numFmtId="0" fontId="130" fillId="0" borderId="0">
      <alignment vertical="top"/>
    </xf>
    <xf numFmtId="0" fontId="130" fillId="0" borderId="0">
      <alignment vertical="top"/>
    </xf>
    <xf numFmtId="0" fontId="130" fillId="0" borderId="0">
      <alignment vertical="top"/>
    </xf>
    <xf numFmtId="0" fontId="130" fillId="0" borderId="0">
      <alignment vertical="top"/>
    </xf>
    <xf numFmtId="0" fontId="130" fillId="0" borderId="0">
      <alignment vertical="top"/>
    </xf>
    <xf numFmtId="0" fontId="130" fillId="0" borderId="0">
      <alignment vertical="top"/>
    </xf>
    <xf numFmtId="0" fontId="130" fillId="0" borderId="0">
      <alignment vertical="top"/>
    </xf>
    <xf numFmtId="0" fontId="130" fillId="0" borderId="0">
      <alignment vertical="top"/>
    </xf>
    <xf numFmtId="0" fontId="130" fillId="0" borderId="0">
      <alignment vertical="top"/>
    </xf>
    <xf numFmtId="0" fontId="130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0" fillId="0" borderId="0">
      <alignment vertical="top"/>
    </xf>
    <xf numFmtId="0" fontId="130" fillId="0" borderId="0">
      <alignment vertical="top"/>
    </xf>
    <xf numFmtId="0" fontId="130" fillId="0" borderId="0">
      <alignment vertical="top"/>
    </xf>
    <xf numFmtId="0" fontId="130" fillId="0" borderId="0">
      <alignment vertical="top"/>
    </xf>
    <xf numFmtId="0" fontId="130" fillId="0" borderId="0">
      <alignment vertical="top"/>
    </xf>
    <xf numFmtId="0" fontId="130" fillId="0" borderId="0">
      <alignment vertical="top"/>
    </xf>
    <xf numFmtId="0" fontId="130" fillId="0" borderId="0">
      <alignment vertical="top"/>
    </xf>
    <xf numFmtId="0" fontId="130" fillId="0" borderId="0">
      <alignment vertical="top"/>
    </xf>
    <xf numFmtId="0" fontId="130" fillId="0" borderId="0">
      <alignment vertical="top"/>
    </xf>
    <xf numFmtId="0" fontId="130" fillId="0" borderId="0">
      <alignment vertical="top"/>
    </xf>
    <xf numFmtId="0" fontId="130" fillId="0" borderId="0">
      <alignment vertical="top"/>
    </xf>
    <xf numFmtId="0" fontId="130" fillId="0" borderId="0">
      <alignment vertical="top"/>
    </xf>
    <xf numFmtId="0" fontId="130" fillId="0" borderId="0">
      <alignment vertical="top"/>
    </xf>
    <xf numFmtId="0" fontId="130" fillId="0" borderId="0">
      <alignment vertical="top"/>
    </xf>
    <xf numFmtId="0" fontId="130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0" fillId="0" borderId="0">
      <alignment vertical="top"/>
    </xf>
    <xf numFmtId="0" fontId="130" fillId="0" borderId="0">
      <alignment vertical="top"/>
    </xf>
    <xf numFmtId="0" fontId="130" fillId="0" borderId="0">
      <alignment vertical="top"/>
    </xf>
    <xf numFmtId="0" fontId="130" fillId="0" borderId="0">
      <alignment vertical="top"/>
    </xf>
    <xf numFmtId="0" fontId="130" fillId="0" borderId="0">
      <alignment vertical="top"/>
    </xf>
    <xf numFmtId="0" fontId="130" fillId="0" borderId="0">
      <alignment vertical="top"/>
    </xf>
    <xf numFmtId="0" fontId="130" fillId="0" borderId="0">
      <alignment vertical="top"/>
    </xf>
    <xf numFmtId="0" fontId="130" fillId="0" borderId="0">
      <alignment vertical="top"/>
    </xf>
    <xf numFmtId="0" fontId="130" fillId="0" borderId="0">
      <alignment vertical="top"/>
    </xf>
    <xf numFmtId="0" fontId="130" fillId="0" borderId="0">
      <alignment vertical="top"/>
    </xf>
    <xf numFmtId="0" fontId="130" fillId="0" borderId="0">
      <alignment vertical="top"/>
    </xf>
    <xf numFmtId="0" fontId="130" fillId="0" borderId="0">
      <alignment vertical="top"/>
    </xf>
    <xf numFmtId="0" fontId="130" fillId="0" borderId="0">
      <alignment vertical="top"/>
    </xf>
    <xf numFmtId="0" fontId="130" fillId="0" borderId="0">
      <alignment vertical="top"/>
    </xf>
    <xf numFmtId="0" fontId="130" fillId="0" borderId="0">
      <alignment vertical="top"/>
    </xf>
    <xf numFmtId="0" fontId="130" fillId="0" borderId="0">
      <alignment vertical="top"/>
    </xf>
    <xf numFmtId="0" fontId="130" fillId="0" borderId="0">
      <alignment vertical="top"/>
    </xf>
    <xf numFmtId="0" fontId="130" fillId="0" borderId="0">
      <alignment vertical="top"/>
    </xf>
    <xf numFmtId="0" fontId="130" fillId="0" borderId="0">
      <alignment vertical="top"/>
    </xf>
    <xf numFmtId="0" fontId="130" fillId="0" borderId="0">
      <alignment vertical="top"/>
    </xf>
    <xf numFmtId="0" fontId="130" fillId="0" borderId="0">
      <alignment vertical="top"/>
    </xf>
    <xf numFmtId="0" fontId="124" fillId="0" borderId="0"/>
    <xf numFmtId="0" fontId="130" fillId="0" borderId="0">
      <alignment vertical="top"/>
    </xf>
    <xf numFmtId="0" fontId="130" fillId="0" borderId="0">
      <alignment vertical="top"/>
    </xf>
    <xf numFmtId="0" fontId="130" fillId="0" borderId="0">
      <alignment vertical="top"/>
    </xf>
    <xf numFmtId="0" fontId="130" fillId="0" borderId="0">
      <alignment vertical="top"/>
    </xf>
    <xf numFmtId="0" fontId="130" fillId="0" borderId="0">
      <alignment vertical="top"/>
    </xf>
    <xf numFmtId="0" fontId="130" fillId="0" borderId="0">
      <alignment vertical="top"/>
    </xf>
    <xf numFmtId="0" fontId="1" fillId="0" borderId="0"/>
    <xf numFmtId="0" fontId="130" fillId="0" borderId="0">
      <alignment vertical="top"/>
    </xf>
    <xf numFmtId="0" fontId="130" fillId="0" borderId="0">
      <alignment vertical="top"/>
    </xf>
    <xf numFmtId="0" fontId="130" fillId="0" borderId="0">
      <alignment vertical="top"/>
    </xf>
    <xf numFmtId="0" fontId="130" fillId="0" borderId="0">
      <alignment vertical="top"/>
    </xf>
    <xf numFmtId="0" fontId="130" fillId="0" borderId="0">
      <alignment vertical="top"/>
    </xf>
    <xf numFmtId="0" fontId="1" fillId="0" borderId="0"/>
    <xf numFmtId="0" fontId="130" fillId="0" borderId="0">
      <alignment vertical="top"/>
    </xf>
    <xf numFmtId="0" fontId="130" fillId="0" borderId="0">
      <alignment vertical="top"/>
    </xf>
    <xf numFmtId="0" fontId="130" fillId="0" borderId="0">
      <alignment vertical="top"/>
    </xf>
    <xf numFmtId="0" fontId="130" fillId="0" borderId="0">
      <alignment vertical="top"/>
    </xf>
    <xf numFmtId="0" fontId="130" fillId="0" borderId="0">
      <alignment vertical="top"/>
    </xf>
    <xf numFmtId="0" fontId="130" fillId="0" borderId="0">
      <alignment vertical="top"/>
    </xf>
    <xf numFmtId="0" fontId="130" fillId="0" borderId="0">
      <alignment vertical="top"/>
    </xf>
    <xf numFmtId="0" fontId="130" fillId="0" borderId="0">
      <alignment vertical="top"/>
    </xf>
    <xf numFmtId="0" fontId="130" fillId="0" borderId="0">
      <alignment vertical="top"/>
    </xf>
    <xf numFmtId="0" fontId="130" fillId="0" borderId="0">
      <alignment vertical="top"/>
    </xf>
    <xf numFmtId="0" fontId="130" fillId="0" borderId="0">
      <alignment vertical="top"/>
    </xf>
    <xf numFmtId="0" fontId="1" fillId="0" borderId="0"/>
    <xf numFmtId="0" fontId="130" fillId="0" borderId="0">
      <alignment vertical="top"/>
    </xf>
    <xf numFmtId="0" fontId="130" fillId="0" borderId="0">
      <alignment vertical="top"/>
    </xf>
    <xf numFmtId="0" fontId="130" fillId="0" borderId="0">
      <alignment vertical="top"/>
    </xf>
    <xf numFmtId="0" fontId="130" fillId="0" borderId="0">
      <alignment vertical="top"/>
    </xf>
    <xf numFmtId="0" fontId="1" fillId="0" borderId="0"/>
    <xf numFmtId="0" fontId="124" fillId="0" borderId="0"/>
    <xf numFmtId="0" fontId="130" fillId="0" borderId="0">
      <alignment vertical="top"/>
    </xf>
    <xf numFmtId="0" fontId="130" fillId="0" borderId="0">
      <alignment vertical="top"/>
    </xf>
    <xf numFmtId="0" fontId="130" fillId="0" borderId="0">
      <alignment vertical="top"/>
    </xf>
    <xf numFmtId="0" fontId="130" fillId="0" borderId="0">
      <alignment vertical="top"/>
    </xf>
    <xf numFmtId="0" fontId="130" fillId="0" borderId="0">
      <alignment vertical="top"/>
    </xf>
    <xf numFmtId="0" fontId="130" fillId="0" borderId="0">
      <alignment vertical="top"/>
    </xf>
    <xf numFmtId="0" fontId="130" fillId="0" borderId="0">
      <alignment vertical="top"/>
    </xf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6" fillId="0" borderId="0"/>
    <xf numFmtId="0" fontId="124" fillId="0" borderId="0"/>
    <xf numFmtId="0" fontId="124" fillId="0" borderId="0"/>
    <xf numFmtId="0" fontId="124" fillId="0" borderId="0"/>
    <xf numFmtId="0" fontId="129" fillId="3" borderId="0">
      <alignment horizontal="left" vertical="top"/>
    </xf>
    <xf numFmtId="0" fontId="129" fillId="3" borderId="0">
      <alignment horizontal="right" vertical="top"/>
    </xf>
    <xf numFmtId="0" fontId="128" fillId="3" borderId="0">
      <alignment horizontal="left" vertical="top"/>
    </xf>
    <xf numFmtId="0" fontId="131" fillId="3" borderId="0">
      <alignment horizontal="left" vertical="top"/>
    </xf>
    <xf numFmtId="0" fontId="131" fillId="3" borderId="0">
      <alignment horizontal="right" vertical="top"/>
    </xf>
    <xf numFmtId="0" fontId="128" fillId="3" borderId="0">
      <alignment horizontal="right" vertical="top"/>
    </xf>
    <xf numFmtId="0" fontId="128" fillId="3" borderId="0">
      <alignment horizontal="right" vertical="top"/>
    </xf>
    <xf numFmtId="0" fontId="129" fillId="3" borderId="0">
      <alignment horizontal="left" vertical="top"/>
    </xf>
    <xf numFmtId="0" fontId="81" fillId="0" borderId="0"/>
  </cellStyleXfs>
  <cellXfs count="1845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49" fontId="5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/>
    </xf>
    <xf numFmtId="166" fontId="6" fillId="2" borderId="9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/>
    </xf>
    <xf numFmtId="166" fontId="8" fillId="2" borderId="6" xfId="1" applyNumberFormat="1" applyFont="1" applyFill="1" applyBorder="1" applyAlignment="1">
      <alignment horizontal="center" vertical="center" wrapText="1"/>
    </xf>
    <xf numFmtId="166" fontId="10" fillId="2" borderId="18" xfId="1" applyNumberFormat="1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/>
    </xf>
    <xf numFmtId="43" fontId="10" fillId="2" borderId="20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vertical="top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vertical="top" wrapText="1"/>
    </xf>
    <xf numFmtId="0" fontId="8" fillId="2" borderId="2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 wrapText="1"/>
    </xf>
    <xf numFmtId="166" fontId="10" fillId="2" borderId="25" xfId="1" applyNumberFormat="1" applyFont="1" applyFill="1" applyBorder="1" applyAlignment="1">
      <alignment horizontal="center" vertical="center" wrapText="1"/>
    </xf>
    <xf numFmtId="49" fontId="10" fillId="2" borderId="25" xfId="0" applyNumberFormat="1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0" fillId="2" borderId="25" xfId="1" applyNumberFormat="1" applyFont="1" applyFill="1" applyBorder="1" applyAlignment="1">
      <alignment horizontal="center" vertical="center"/>
    </xf>
    <xf numFmtId="166" fontId="11" fillId="2" borderId="27" xfId="1" applyNumberFormat="1" applyFont="1" applyFill="1" applyBorder="1" applyAlignment="1">
      <alignment vertical="top" wrapText="1"/>
    </xf>
    <xf numFmtId="49" fontId="10" fillId="2" borderId="18" xfId="1" applyNumberFormat="1" applyFont="1" applyFill="1" applyBorder="1" applyAlignment="1">
      <alignment horizontal="center" vertical="center"/>
    </xf>
    <xf numFmtId="43" fontId="10" fillId="2" borderId="20" xfId="0" applyNumberFormat="1" applyFont="1" applyFill="1" applyBorder="1" applyAlignment="1">
      <alignment horizontal="center" vertical="top" wrapText="1"/>
    </xf>
    <xf numFmtId="0" fontId="8" fillId="2" borderId="21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horizontal="left" vertical="center" wrapText="1"/>
    </xf>
    <xf numFmtId="166" fontId="11" fillId="2" borderId="22" xfId="1" applyNumberFormat="1" applyFont="1" applyFill="1" applyBorder="1" applyAlignment="1">
      <alignment horizontal="left" vertical="top" wrapText="1"/>
    </xf>
    <xf numFmtId="0" fontId="8" fillId="2" borderId="23" xfId="0" applyFont="1" applyFill="1" applyBorder="1" applyAlignment="1">
      <alignment vertical="center" wrapText="1"/>
    </xf>
    <xf numFmtId="0" fontId="8" fillId="2" borderId="24" xfId="0" applyFont="1" applyFill="1" applyBorder="1" applyAlignment="1">
      <alignment horizontal="left" vertical="center" wrapText="1"/>
    </xf>
    <xf numFmtId="166" fontId="8" fillId="2" borderId="24" xfId="1" applyNumberFormat="1" applyFont="1" applyFill="1" applyBorder="1" applyAlignment="1">
      <alignment horizontal="center" vertical="center" wrapText="1"/>
    </xf>
    <xf numFmtId="166" fontId="10" fillId="2" borderId="9" xfId="1" applyNumberFormat="1" applyFont="1" applyFill="1" applyBorder="1" applyAlignment="1">
      <alignment horizontal="center" vertical="center" wrapText="1"/>
    </xf>
    <xf numFmtId="49" fontId="10" fillId="2" borderId="7" xfId="1" applyNumberFormat="1" applyFont="1" applyFill="1" applyBorder="1" applyAlignment="1">
      <alignment horizontal="center" vertical="center"/>
    </xf>
    <xf numFmtId="0" fontId="12" fillId="0" borderId="28" xfId="0" applyFont="1" applyBorder="1" applyAlignment="1">
      <alignment vertical="center" wrapText="1"/>
    </xf>
    <xf numFmtId="166" fontId="8" fillId="2" borderId="26" xfId="1" applyNumberFormat="1" applyFont="1" applyFill="1" applyBorder="1" applyAlignment="1">
      <alignment horizontal="center" vertical="center" wrapText="1"/>
    </xf>
    <xf numFmtId="166" fontId="10" fillId="2" borderId="29" xfId="0" applyNumberFormat="1" applyFont="1" applyFill="1" applyBorder="1" applyAlignment="1">
      <alignment horizontal="center" vertical="center"/>
    </xf>
    <xf numFmtId="43" fontId="10" fillId="2" borderId="9" xfId="0" applyNumberFormat="1" applyFont="1" applyFill="1" applyBorder="1" applyAlignment="1">
      <alignment horizontal="center" vertical="center" wrapText="1"/>
    </xf>
    <xf numFmtId="166" fontId="11" fillId="2" borderId="27" xfId="1" applyNumberFormat="1" applyFont="1" applyFill="1" applyBorder="1" applyAlignment="1">
      <alignment horizontal="left" vertical="center" wrapText="1"/>
    </xf>
    <xf numFmtId="41" fontId="10" fillId="2" borderId="30" xfId="1" applyNumberFormat="1" applyFont="1" applyFill="1" applyBorder="1" applyAlignment="1">
      <alignment vertical="center"/>
    </xf>
    <xf numFmtId="166" fontId="10" fillId="2" borderId="7" xfId="1" applyNumberFormat="1" applyFont="1" applyFill="1" applyBorder="1" applyAlignment="1">
      <alignment horizontal="center" vertical="center" wrapText="1"/>
    </xf>
    <xf numFmtId="166" fontId="9" fillId="2" borderId="27" xfId="1" applyNumberFormat="1" applyFont="1" applyFill="1" applyBorder="1" applyAlignment="1">
      <alignment horizontal="left" vertical="center" wrapText="1"/>
    </xf>
    <xf numFmtId="43" fontId="10" fillId="2" borderId="18" xfId="1" applyFont="1" applyFill="1" applyBorder="1" applyAlignment="1">
      <alignment horizontal="center" vertical="center"/>
    </xf>
    <xf numFmtId="166" fontId="9" fillId="2" borderId="22" xfId="1" applyNumberFormat="1" applyFont="1" applyFill="1" applyBorder="1" applyAlignment="1">
      <alignment horizontal="center" vertical="center" wrapText="1"/>
    </xf>
    <xf numFmtId="166" fontId="14" fillId="2" borderId="22" xfId="1" applyNumberFormat="1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vertical="center" wrapText="1"/>
    </xf>
    <xf numFmtId="166" fontId="9" fillId="2" borderId="27" xfId="1" applyNumberFormat="1" applyFont="1" applyFill="1" applyBorder="1" applyAlignment="1">
      <alignment horizontal="center" vertical="center" wrapText="1"/>
    </xf>
    <xf numFmtId="166" fontId="11" fillId="2" borderId="22" xfId="1" applyNumberFormat="1" applyFont="1" applyFill="1" applyBorder="1" applyAlignment="1">
      <alignment horizontal="left" vertical="center" wrapText="1"/>
    </xf>
    <xf numFmtId="43" fontId="8" fillId="2" borderId="6" xfId="0" applyNumberFormat="1" applyFont="1" applyFill="1" applyBorder="1" applyAlignment="1">
      <alignment horizontal="left" vertical="center" wrapText="1"/>
    </xf>
    <xf numFmtId="41" fontId="8" fillId="2" borderId="24" xfId="0" applyNumberFormat="1" applyFont="1" applyFill="1" applyBorder="1" applyAlignment="1">
      <alignment horizontal="left" vertical="center" wrapText="1"/>
    </xf>
    <xf numFmtId="43" fontId="10" fillId="2" borderId="7" xfId="1" applyFont="1" applyFill="1" applyBorder="1" applyAlignment="1">
      <alignment horizontal="center" vertical="center"/>
    </xf>
    <xf numFmtId="166" fontId="10" fillId="2" borderId="26" xfId="1" applyNumberFormat="1" applyFont="1" applyFill="1" applyBorder="1" applyAlignment="1">
      <alignment horizontal="center" vertical="center" wrapText="1"/>
    </xf>
    <xf numFmtId="166" fontId="15" fillId="2" borderId="7" xfId="1" applyNumberFormat="1" applyFont="1" applyFill="1" applyBorder="1" applyAlignment="1">
      <alignment horizontal="center" vertical="center" wrapText="1"/>
    </xf>
    <xf numFmtId="41" fontId="16" fillId="2" borderId="8" xfId="1" applyNumberFormat="1" applyFont="1" applyFill="1" applyBorder="1" applyAlignment="1">
      <alignment vertical="center" wrapText="1"/>
    </xf>
    <xf numFmtId="43" fontId="16" fillId="2" borderId="7" xfId="1" applyFont="1" applyFill="1" applyBorder="1" applyAlignment="1">
      <alignment horizontal="center" vertical="center"/>
    </xf>
    <xf numFmtId="166" fontId="17" fillId="2" borderId="6" xfId="1" applyNumberFormat="1" applyFont="1" applyFill="1" applyBorder="1" applyAlignment="1">
      <alignment horizontal="center" vertical="center" wrapText="1"/>
    </xf>
    <xf numFmtId="166" fontId="15" fillId="2" borderId="18" xfId="1" applyNumberFormat="1" applyFont="1" applyFill="1" applyBorder="1" applyAlignment="1">
      <alignment horizontal="center" vertical="center" wrapText="1"/>
    </xf>
    <xf numFmtId="41" fontId="15" fillId="2" borderId="30" xfId="1" applyNumberFormat="1" applyFont="1" applyFill="1" applyBorder="1" applyAlignment="1">
      <alignment vertical="center" wrapText="1"/>
    </xf>
    <xf numFmtId="43" fontId="16" fillId="2" borderId="18" xfId="1" applyFont="1" applyFill="1" applyBorder="1" applyAlignment="1">
      <alignment horizontal="center" vertical="center"/>
    </xf>
    <xf numFmtId="41" fontId="16" fillId="2" borderId="30" xfId="1" applyNumberFormat="1" applyFont="1" applyFill="1" applyBorder="1" applyAlignment="1">
      <alignment vertical="center" wrapText="1"/>
    </xf>
    <xf numFmtId="0" fontId="15" fillId="2" borderId="18" xfId="1" applyNumberFormat="1" applyFont="1" applyFill="1" applyBorder="1" applyAlignment="1">
      <alignment horizontal="center" vertical="center"/>
    </xf>
    <xf numFmtId="166" fontId="15" fillId="2" borderId="25" xfId="1" applyNumberFormat="1" applyFont="1" applyFill="1" applyBorder="1" applyAlignment="1">
      <alignment horizontal="center" vertical="center" wrapText="1"/>
    </xf>
    <xf numFmtId="41" fontId="16" fillId="2" borderId="29" xfId="1" applyNumberFormat="1" applyFont="1" applyFill="1" applyBorder="1" applyAlignment="1">
      <alignment vertical="center" wrapText="1"/>
    </xf>
    <xf numFmtId="43" fontId="16" fillId="2" borderId="9" xfId="1" applyFont="1" applyFill="1" applyBorder="1" applyAlignment="1">
      <alignment horizontal="center" vertical="center"/>
    </xf>
    <xf numFmtId="41" fontId="8" fillId="2" borderId="26" xfId="0" applyNumberFormat="1" applyFont="1" applyFill="1" applyBorder="1" applyAlignment="1">
      <alignment horizontal="left" vertical="center" wrapText="1"/>
    </xf>
    <xf numFmtId="41" fontId="10" fillId="2" borderId="30" xfId="1" applyNumberFormat="1" applyFont="1" applyFill="1" applyBorder="1" applyAlignment="1">
      <alignment horizontal="center" vertical="center" wrapText="1"/>
    </xf>
    <xf numFmtId="0" fontId="8" fillId="2" borderId="22" xfId="0" applyFont="1" applyFill="1" applyBorder="1"/>
    <xf numFmtId="41" fontId="8" fillId="2" borderId="6" xfId="0" applyNumberFormat="1" applyFont="1" applyFill="1" applyBorder="1" applyAlignment="1">
      <alignment horizontal="left" vertical="center" wrapText="1"/>
    </xf>
    <xf numFmtId="166" fontId="10" fillId="2" borderId="6" xfId="1" applyNumberFormat="1" applyFont="1" applyFill="1" applyBorder="1" applyAlignment="1">
      <alignment horizontal="center" vertical="center" wrapText="1"/>
    </xf>
    <xf numFmtId="166" fontId="9" fillId="2" borderId="27" xfId="1" applyNumberFormat="1" applyFont="1" applyFill="1" applyBorder="1" applyAlignment="1">
      <alignment vertical="top" wrapText="1"/>
    </xf>
    <xf numFmtId="166" fontId="9" fillId="2" borderId="22" xfId="1" applyNumberFormat="1" applyFont="1" applyFill="1" applyBorder="1" applyAlignment="1">
      <alignment vertical="top" wrapText="1"/>
    </xf>
    <xf numFmtId="166" fontId="10" fillId="2" borderId="24" xfId="1" applyNumberFormat="1" applyFont="1" applyFill="1" applyBorder="1" applyAlignment="1">
      <alignment horizontal="center" vertical="center" wrapText="1"/>
    </xf>
    <xf numFmtId="41" fontId="10" fillId="2" borderId="29" xfId="1" applyNumberFormat="1" applyFont="1" applyFill="1" applyBorder="1" applyAlignment="1">
      <alignment horizontal="center" vertical="center" wrapText="1"/>
    </xf>
    <xf numFmtId="166" fontId="14" fillId="2" borderId="27" xfId="1" applyNumberFormat="1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left" vertical="center" wrapText="1"/>
    </xf>
    <xf numFmtId="0" fontId="13" fillId="0" borderId="26" xfId="0" applyFont="1" applyBorder="1" applyAlignment="1">
      <alignment vertical="center" wrapText="1"/>
    </xf>
    <xf numFmtId="0" fontId="10" fillId="2" borderId="18" xfId="1" applyNumberFormat="1" applyFont="1" applyFill="1" applyBorder="1" applyAlignment="1">
      <alignment horizontal="center" vertical="center"/>
    </xf>
    <xf numFmtId="43" fontId="10" fillId="2" borderId="18" xfId="1" applyFont="1" applyFill="1" applyBorder="1" applyAlignment="1">
      <alignment vertical="center"/>
    </xf>
    <xf numFmtId="0" fontId="10" fillId="2" borderId="22" xfId="0" applyFont="1" applyFill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3" fillId="0" borderId="24" xfId="0" applyFont="1" applyBorder="1" applyAlignment="1">
      <alignment vertical="center" wrapText="1"/>
    </xf>
    <xf numFmtId="0" fontId="11" fillId="2" borderId="20" xfId="1" applyNumberFormat="1" applyFont="1" applyFill="1" applyBorder="1" applyAlignment="1">
      <alignment horizontal="center" vertical="center"/>
    </xf>
    <xf numFmtId="43" fontId="10" fillId="2" borderId="20" xfId="1" applyFont="1" applyFill="1" applyBorder="1" applyAlignment="1">
      <alignment vertical="center"/>
    </xf>
    <xf numFmtId="49" fontId="10" fillId="2" borderId="20" xfId="1" applyNumberFormat="1" applyFont="1" applyFill="1" applyBorder="1" applyAlignment="1">
      <alignment horizontal="center" vertical="center"/>
    </xf>
    <xf numFmtId="0" fontId="18" fillId="2" borderId="0" xfId="0" applyFont="1" applyFill="1"/>
    <xf numFmtId="166" fontId="4" fillId="2" borderId="0" xfId="0" applyNumberFormat="1" applyFont="1" applyFill="1"/>
    <xf numFmtId="49" fontId="3" fillId="2" borderId="0" xfId="0" applyNumberFormat="1" applyFont="1" applyFill="1"/>
    <xf numFmtId="166" fontId="9" fillId="2" borderId="22" xfId="1" applyNumberFormat="1" applyFont="1" applyFill="1" applyBorder="1" applyAlignment="1">
      <alignment horizontal="left" vertical="center" wrapText="1"/>
    </xf>
    <xf numFmtId="41" fontId="11" fillId="2" borderId="20" xfId="1" applyNumberFormat="1" applyFont="1" applyFill="1" applyBorder="1" applyAlignment="1">
      <alignment vertical="center"/>
    </xf>
    <xf numFmtId="166" fontId="9" fillId="2" borderId="27" xfId="1" applyNumberFormat="1" applyFont="1" applyFill="1" applyBorder="1" applyAlignment="1">
      <alignment horizontal="left" vertical="top" wrapText="1"/>
    </xf>
    <xf numFmtId="166" fontId="9" fillId="2" borderId="22" xfId="1" applyNumberFormat="1" applyFont="1" applyFill="1" applyBorder="1" applyAlignment="1">
      <alignment horizontal="left" vertical="top" wrapText="1"/>
    </xf>
    <xf numFmtId="41" fontId="10" fillId="2" borderId="20" xfId="1" applyNumberFormat="1" applyFont="1" applyFill="1" applyBorder="1" applyAlignment="1">
      <alignment vertical="center"/>
    </xf>
    <xf numFmtId="0" fontId="12" fillId="0" borderId="16" xfId="0" applyFont="1" applyBorder="1" applyAlignment="1">
      <alignment vertical="center" wrapText="1"/>
    </xf>
    <xf numFmtId="0" fontId="13" fillId="0" borderId="20" xfId="0" applyFont="1" applyBorder="1" applyAlignment="1">
      <alignment vertical="top" wrapText="1"/>
    </xf>
    <xf numFmtId="0" fontId="0" fillId="0" borderId="6" xfId="0" applyBorder="1" applyAlignment="1">
      <alignment horizontal="left" vertical="top" wrapText="1"/>
    </xf>
    <xf numFmtId="49" fontId="10" fillId="2" borderId="20" xfId="1" applyNumberFormat="1" applyFont="1" applyFill="1" applyBorder="1" applyAlignment="1">
      <alignment horizontal="center" vertical="center" wrapText="1"/>
    </xf>
    <xf numFmtId="41" fontId="10" fillId="2" borderId="20" xfId="1" applyNumberFormat="1" applyFont="1" applyFill="1" applyBorder="1" applyAlignment="1">
      <alignment horizontal="center" vertical="center"/>
    </xf>
    <xf numFmtId="49" fontId="11" fillId="2" borderId="20" xfId="1" applyNumberFormat="1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41" fontId="10" fillId="2" borderId="20" xfId="1" applyNumberFormat="1" applyFont="1" applyFill="1" applyBorder="1" applyAlignment="1">
      <alignment horizontal="center" vertical="center" wrapText="1"/>
    </xf>
    <xf numFmtId="41" fontId="11" fillId="2" borderId="20" xfId="1" applyNumberFormat="1" applyFont="1" applyFill="1" applyBorder="1" applyAlignment="1">
      <alignment horizontal="center" vertical="center" wrapText="1"/>
    </xf>
    <xf numFmtId="43" fontId="11" fillId="2" borderId="20" xfId="1" applyFont="1" applyFill="1" applyBorder="1" applyAlignment="1">
      <alignment horizontal="center" vertical="center" wrapText="1"/>
    </xf>
    <xf numFmtId="41" fontId="14" fillId="2" borderId="31" xfId="2" applyFont="1" applyFill="1" applyBorder="1" applyAlignment="1">
      <alignment vertical="center"/>
    </xf>
    <xf numFmtId="0" fontId="9" fillId="2" borderId="21" xfId="210" applyFont="1" applyFill="1" applyBorder="1" applyAlignment="1">
      <alignment wrapText="1"/>
    </xf>
    <xf numFmtId="0" fontId="9" fillId="2" borderId="6" xfId="0" applyFont="1" applyFill="1" applyBorder="1" applyAlignment="1">
      <alignment vertical="top" wrapText="1"/>
    </xf>
    <xf numFmtId="43" fontId="11" fillId="2" borderId="30" xfId="1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41" fontId="11" fillId="2" borderId="30" xfId="1" applyNumberFormat="1" applyFont="1" applyFill="1" applyBorder="1" applyAlignment="1">
      <alignment horizontal="center" vertical="center" wrapText="1"/>
    </xf>
    <xf numFmtId="41" fontId="14" fillId="2" borderId="22" xfId="2" applyFont="1" applyFill="1" applyBorder="1" applyAlignment="1">
      <alignment vertical="center"/>
    </xf>
    <xf numFmtId="0" fontId="10" fillId="0" borderId="30" xfId="0" applyFont="1" applyBorder="1" applyAlignment="1">
      <alignment horizontal="center" vertical="center"/>
    </xf>
    <xf numFmtId="0" fontId="9" fillId="2" borderId="33" xfId="210" applyFont="1" applyFill="1" applyBorder="1" applyAlignment="1">
      <alignment wrapText="1"/>
    </xf>
    <xf numFmtId="0" fontId="9" fillId="2" borderId="34" xfId="0" applyFont="1" applyFill="1" applyBorder="1" applyAlignment="1">
      <alignment vertical="top" wrapText="1"/>
    </xf>
    <xf numFmtId="166" fontId="10" fillId="2" borderId="35" xfId="1" applyNumberFormat="1" applyFont="1" applyFill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/>
    </xf>
    <xf numFmtId="0" fontId="9" fillId="2" borderId="0" xfId="210" applyFont="1" applyFill="1" applyAlignment="1">
      <alignment wrapText="1"/>
    </xf>
    <xf numFmtId="0" fontId="9" fillId="2" borderId="0" xfId="0" applyFont="1" applyFill="1" applyAlignment="1">
      <alignment vertical="top" wrapText="1"/>
    </xf>
    <xf numFmtId="43" fontId="8" fillId="2" borderId="0" xfId="0" applyNumberFormat="1" applyFont="1" applyFill="1" applyAlignment="1">
      <alignment horizontal="center" vertical="top"/>
    </xf>
    <xf numFmtId="166" fontId="8" fillId="2" borderId="0" xfId="1" applyNumberFormat="1" applyFont="1" applyFill="1" applyBorder="1" applyAlignment="1">
      <alignment horizontal="center" vertical="center" wrapText="1"/>
    </xf>
    <xf numFmtId="0" fontId="9" fillId="2" borderId="0" xfId="1" applyNumberFormat="1" applyFont="1" applyFill="1" applyBorder="1" applyAlignment="1">
      <alignment horizontal="center" vertical="center" wrapText="1"/>
    </xf>
    <xf numFmtId="166" fontId="14" fillId="2" borderId="0" xfId="1" applyNumberFormat="1" applyFont="1" applyFill="1" applyBorder="1" applyAlignment="1">
      <alignment horizontal="center" vertical="center" wrapText="1"/>
    </xf>
    <xf numFmtId="0" fontId="9" fillId="2" borderId="0" xfId="210" applyFont="1" applyFill="1" applyAlignment="1">
      <alignment horizontal="right" wrapText="1"/>
    </xf>
    <xf numFmtId="49" fontId="8" fillId="2" borderId="0" xfId="1" applyNumberFormat="1" applyFont="1" applyFill="1" applyBorder="1" applyAlignment="1">
      <alignment horizontal="center" vertical="center"/>
    </xf>
    <xf numFmtId="43" fontId="8" fillId="2" borderId="0" xfId="0" applyNumberFormat="1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8" fillId="0" borderId="0" xfId="0" applyFont="1"/>
    <xf numFmtId="0" fontId="19" fillId="0" borderId="0" xfId="0" applyFont="1"/>
    <xf numFmtId="0" fontId="20" fillId="2" borderId="0" xfId="0" applyFont="1" applyFill="1"/>
    <xf numFmtId="0" fontId="21" fillId="0" borderId="0" xfId="0" applyFont="1"/>
    <xf numFmtId="49" fontId="8" fillId="2" borderId="0" xfId="0" applyNumberFormat="1" applyFont="1" applyFill="1" applyAlignment="1">
      <alignment horizontal="center"/>
    </xf>
    <xf numFmtId="0" fontId="22" fillId="0" borderId="21" xfId="0" applyFont="1" applyBorder="1" applyAlignment="1">
      <alignment vertical="top" wrapText="1"/>
    </xf>
    <xf numFmtId="166" fontId="6" fillId="2" borderId="6" xfId="0" applyNumberFormat="1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/>
    </xf>
    <xf numFmtId="0" fontId="23" fillId="2" borderId="12" xfId="0" applyFont="1" applyFill="1" applyBorder="1" applyAlignment="1">
      <alignment horizontal="center" vertical="center"/>
    </xf>
    <xf numFmtId="0" fontId="23" fillId="2" borderId="12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/>
    </xf>
    <xf numFmtId="9" fontId="12" fillId="0" borderId="20" xfId="0" applyNumberFormat="1" applyFont="1" applyBorder="1" applyAlignment="1">
      <alignment horizontal="center" vertical="top" wrapText="1"/>
    </xf>
    <xf numFmtId="166" fontId="8" fillId="2" borderId="18" xfId="1" applyNumberFormat="1" applyFont="1" applyFill="1" applyBorder="1" applyAlignment="1">
      <alignment horizontal="center" vertical="center" wrapText="1"/>
    </xf>
    <xf numFmtId="41" fontId="8" fillId="2" borderId="30" xfId="1" applyNumberFormat="1" applyFont="1" applyFill="1" applyBorder="1" applyAlignment="1">
      <alignment vertical="center" wrapText="1"/>
    </xf>
    <xf numFmtId="41" fontId="8" fillId="2" borderId="18" xfId="1" applyNumberFormat="1" applyFont="1" applyFill="1" applyBorder="1" applyAlignment="1">
      <alignment horizontal="center" vertical="center"/>
    </xf>
    <xf numFmtId="41" fontId="8" fillId="2" borderId="24" xfId="0" applyNumberFormat="1" applyFont="1" applyFill="1" applyBorder="1" applyAlignment="1">
      <alignment horizontal="right" vertical="center"/>
    </xf>
    <xf numFmtId="166" fontId="8" fillId="2" borderId="43" xfId="1" applyNumberFormat="1" applyFont="1" applyFill="1" applyBorder="1" applyAlignment="1">
      <alignment horizontal="center" vertical="center" wrapText="1"/>
    </xf>
    <xf numFmtId="43" fontId="8" fillId="2" borderId="26" xfId="0" applyNumberFormat="1" applyFont="1" applyFill="1" applyBorder="1" applyAlignment="1">
      <alignment horizontal="center" vertical="top"/>
    </xf>
    <xf numFmtId="49" fontId="8" fillId="2" borderId="18" xfId="1" applyNumberFormat="1" applyFont="1" applyFill="1" applyBorder="1" applyAlignment="1">
      <alignment horizontal="center" vertical="center"/>
    </xf>
    <xf numFmtId="41" fontId="9" fillId="2" borderId="20" xfId="1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43" fontId="8" fillId="2" borderId="6" xfId="0" applyNumberFormat="1" applyFont="1" applyFill="1" applyBorder="1" applyAlignment="1">
      <alignment horizontal="center" vertical="top"/>
    </xf>
    <xf numFmtId="0" fontId="8" fillId="2" borderId="30" xfId="1" applyNumberFormat="1" applyFont="1" applyFill="1" applyBorder="1" applyAlignment="1">
      <alignment vertical="center" wrapText="1"/>
    </xf>
    <xf numFmtId="166" fontId="10" fillId="2" borderId="40" xfId="1" applyNumberFormat="1" applyFont="1" applyFill="1" applyBorder="1" applyAlignment="1">
      <alignment vertical="center" wrapText="1"/>
    </xf>
    <xf numFmtId="43" fontId="8" fillId="2" borderId="24" xfId="0" applyNumberFormat="1" applyFont="1" applyFill="1" applyBorder="1" applyAlignment="1">
      <alignment horizontal="center" vertical="top"/>
    </xf>
    <xf numFmtId="43" fontId="8" fillId="2" borderId="30" xfId="1" applyFont="1" applyFill="1" applyBorder="1" applyAlignment="1">
      <alignment vertical="center" wrapText="1"/>
    </xf>
    <xf numFmtId="166" fontId="8" fillId="2" borderId="22" xfId="1" applyNumberFormat="1" applyFont="1" applyFill="1" applyBorder="1" applyAlignment="1">
      <alignment vertical="center" wrapText="1"/>
    </xf>
    <xf numFmtId="166" fontId="8" fillId="2" borderId="22" xfId="1" applyNumberFormat="1" applyFont="1" applyFill="1" applyBorder="1" applyAlignment="1">
      <alignment horizontal="center" vertical="center" wrapText="1"/>
    </xf>
    <xf numFmtId="43" fontId="8" fillId="2" borderId="8" xfId="0" applyNumberFormat="1" applyFont="1" applyFill="1" applyBorder="1" applyAlignment="1">
      <alignment horizontal="center" vertical="top"/>
    </xf>
    <xf numFmtId="41" fontId="8" fillId="2" borderId="24" xfId="0" applyNumberFormat="1" applyFont="1" applyFill="1" applyBorder="1" applyAlignment="1">
      <alignment horizontal="center" vertical="center"/>
    </xf>
    <xf numFmtId="43" fontId="8" fillId="2" borderId="29" xfId="0" applyNumberFormat="1" applyFont="1" applyFill="1" applyBorder="1" applyAlignment="1">
      <alignment horizontal="center" vertical="top"/>
    </xf>
    <xf numFmtId="49" fontId="8" fillId="2" borderId="20" xfId="1" applyNumberFormat="1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vertical="center" wrapText="1"/>
    </xf>
    <xf numFmtId="0" fontId="0" fillId="0" borderId="24" xfId="0" applyBorder="1" applyAlignment="1">
      <alignment horizontal="left" vertical="top" wrapText="1"/>
    </xf>
    <xf numFmtId="49" fontId="8" fillId="2" borderId="26" xfId="1" applyNumberFormat="1" applyFont="1" applyFill="1" applyBorder="1" applyAlignment="1">
      <alignment horizontal="center" vertical="center" wrapText="1"/>
    </xf>
    <xf numFmtId="41" fontId="10" fillId="2" borderId="20" xfId="0" applyNumberFormat="1" applyFont="1" applyFill="1" applyBorder="1" applyAlignment="1">
      <alignment horizontal="center" vertical="center"/>
    </xf>
    <xf numFmtId="0" fontId="15" fillId="0" borderId="40" xfId="0" applyFont="1" applyBorder="1" applyAlignment="1">
      <alignment vertical="center" wrapText="1"/>
    </xf>
    <xf numFmtId="0" fontId="15" fillId="0" borderId="44" xfId="0" applyFont="1" applyBorder="1" applyAlignment="1">
      <alignment vertical="center" wrapText="1"/>
    </xf>
    <xf numFmtId="41" fontId="8" fillId="2" borderId="20" xfId="0" applyNumberFormat="1" applyFont="1" applyFill="1" applyBorder="1" applyAlignment="1">
      <alignment horizontal="center" vertical="center"/>
    </xf>
    <xf numFmtId="0" fontId="12" fillId="0" borderId="20" xfId="0" applyFont="1" applyBorder="1" applyAlignment="1">
      <alignment horizontal="center" vertical="top" wrapText="1"/>
    </xf>
    <xf numFmtId="0" fontId="15" fillId="0" borderId="43" xfId="0" applyFont="1" applyBorder="1" applyAlignment="1">
      <alignment vertical="center" wrapText="1"/>
    </xf>
    <xf numFmtId="0" fontId="15" fillId="0" borderId="22" xfId="0" applyFont="1" applyBorder="1" applyAlignment="1">
      <alignment vertical="center" wrapText="1"/>
    </xf>
    <xf numFmtId="0" fontId="15" fillId="2" borderId="30" xfId="1" applyNumberFormat="1" applyFont="1" applyFill="1" applyBorder="1" applyAlignment="1">
      <alignment vertical="center" wrapText="1"/>
    </xf>
    <xf numFmtId="0" fontId="8" fillId="2" borderId="30" xfId="1" applyNumberFormat="1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vertical="center" wrapText="1"/>
    </xf>
    <xf numFmtId="0" fontId="8" fillId="2" borderId="46" xfId="0" applyFont="1" applyFill="1" applyBorder="1" applyAlignment="1">
      <alignment vertical="center" wrapText="1"/>
    </xf>
    <xf numFmtId="0" fontId="8" fillId="2" borderId="34" xfId="0" applyFont="1" applyFill="1" applyBorder="1" applyAlignment="1">
      <alignment vertical="center" wrapText="1"/>
    </xf>
    <xf numFmtId="166" fontId="8" fillId="2" borderId="35" xfId="1" applyNumberFormat="1" applyFont="1" applyFill="1" applyBorder="1" applyAlignment="1">
      <alignment horizontal="center" vertical="center" wrapText="1"/>
    </xf>
    <xf numFmtId="41" fontId="8" fillId="2" borderId="47" xfId="1" applyNumberFormat="1" applyFont="1" applyFill="1" applyBorder="1" applyAlignment="1">
      <alignment vertical="center" wrapText="1"/>
    </xf>
    <xf numFmtId="0" fontId="8" fillId="2" borderId="38" xfId="0" applyFont="1" applyFill="1" applyBorder="1"/>
    <xf numFmtId="0" fontId="8" fillId="2" borderId="38" xfId="0" applyFont="1" applyFill="1" applyBorder="1" applyAlignment="1">
      <alignment horizontal="center"/>
    </xf>
    <xf numFmtId="49" fontId="8" fillId="2" borderId="38" xfId="0" applyNumberFormat="1" applyFont="1" applyFill="1" applyBorder="1" applyAlignment="1">
      <alignment horizontal="center"/>
    </xf>
    <xf numFmtId="166" fontId="8" fillId="2" borderId="0" xfId="0" applyNumberFormat="1" applyFont="1" applyFill="1" applyAlignment="1">
      <alignment horizontal="center"/>
    </xf>
    <xf numFmtId="49" fontId="8" fillId="2" borderId="0" xfId="1" applyNumberFormat="1" applyFont="1" applyFill="1" applyBorder="1" applyAlignment="1">
      <alignment vertical="center"/>
    </xf>
    <xf numFmtId="43" fontId="8" fillId="2" borderId="0" xfId="0" applyNumberFormat="1" applyFont="1" applyFill="1" applyAlignment="1">
      <alignment horizontal="center"/>
    </xf>
    <xf numFmtId="0" fontId="8" fillId="0" borderId="0" xfId="0" applyFont="1" applyAlignment="1">
      <alignment horizontal="right"/>
    </xf>
    <xf numFmtId="43" fontId="8" fillId="2" borderId="0" xfId="0" applyNumberFormat="1" applyFont="1" applyFill="1"/>
    <xf numFmtId="41" fontId="8" fillId="2" borderId="0" xfId="0" applyNumberFormat="1" applyFont="1" applyFill="1"/>
    <xf numFmtId="0" fontId="24" fillId="0" borderId="0" xfId="0" applyFont="1"/>
    <xf numFmtId="0" fontId="25" fillId="0" borderId="0" xfId="0" applyFont="1"/>
    <xf numFmtId="49" fontId="19" fillId="0" borderId="0" xfId="0" applyNumberFormat="1" applyFont="1" applyAlignment="1">
      <alignment horizontal="center"/>
    </xf>
    <xf numFmtId="0" fontId="26" fillId="2" borderId="0" xfId="0" applyFont="1" applyFill="1" applyAlignment="1">
      <alignment horizontal="center"/>
    </xf>
    <xf numFmtId="0" fontId="26" fillId="2" borderId="5" xfId="0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center" vertical="center" wrapText="1"/>
    </xf>
    <xf numFmtId="49" fontId="26" fillId="2" borderId="9" xfId="0" applyNumberFormat="1" applyFont="1" applyFill="1" applyBorder="1" applyAlignment="1">
      <alignment horizontal="center" vertical="center"/>
    </xf>
    <xf numFmtId="49" fontId="26" fillId="2" borderId="9" xfId="0" applyNumberFormat="1" applyFont="1" applyFill="1" applyBorder="1" applyAlignment="1">
      <alignment horizontal="center" vertical="center" wrapText="1"/>
    </xf>
    <xf numFmtId="0" fontId="27" fillId="2" borderId="11" xfId="0" applyFont="1" applyFill="1" applyBorder="1" applyAlignment="1">
      <alignment horizontal="center" vertical="center"/>
    </xf>
    <xf numFmtId="0" fontId="27" fillId="2" borderId="12" xfId="0" applyFont="1" applyFill="1" applyBorder="1" applyAlignment="1">
      <alignment horizontal="center" vertical="center"/>
    </xf>
    <xf numFmtId="0" fontId="27" fillId="2" borderId="12" xfId="0" applyFont="1" applyFill="1" applyBorder="1" applyAlignment="1">
      <alignment horizontal="center" vertical="center" wrapText="1"/>
    </xf>
    <xf numFmtId="0" fontId="27" fillId="2" borderId="15" xfId="0" applyFont="1" applyFill="1" applyBorder="1" applyAlignment="1">
      <alignment horizontal="center" vertical="center"/>
    </xf>
    <xf numFmtId="0" fontId="27" fillId="2" borderId="26" xfId="0" applyFont="1" applyFill="1" applyBorder="1" applyAlignment="1">
      <alignment horizontal="left" vertical="top" wrapText="1"/>
    </xf>
    <xf numFmtId="41" fontId="27" fillId="2" borderId="20" xfId="0" applyNumberFormat="1" applyFont="1" applyFill="1" applyBorder="1" applyAlignment="1">
      <alignment horizontal="center" vertical="center"/>
    </xf>
    <xf numFmtId="166" fontId="27" fillId="2" borderId="18" xfId="1" applyNumberFormat="1" applyFont="1" applyFill="1" applyBorder="1" applyAlignment="1">
      <alignment horizontal="center" vertical="center" wrapText="1"/>
    </xf>
    <xf numFmtId="41" fontId="27" fillId="2" borderId="30" xfId="1" applyNumberFormat="1" applyFont="1" applyFill="1" applyBorder="1" applyAlignment="1">
      <alignment vertical="center" wrapText="1"/>
    </xf>
    <xf numFmtId="41" fontId="27" fillId="2" borderId="20" xfId="1" applyNumberFormat="1" applyFont="1" applyFill="1" applyBorder="1" applyAlignment="1">
      <alignment horizontal="center" vertical="center"/>
    </xf>
    <xf numFmtId="43" fontId="27" fillId="2" borderId="20" xfId="1" applyFont="1" applyFill="1" applyBorder="1" applyAlignment="1">
      <alignment horizontal="center" vertical="center"/>
    </xf>
    <xf numFmtId="49" fontId="3" fillId="2" borderId="22" xfId="0" applyNumberFormat="1" applyFont="1" applyFill="1" applyBorder="1" applyAlignment="1">
      <alignment horizontal="center" vertical="center"/>
    </xf>
    <xf numFmtId="0" fontId="27" fillId="2" borderId="6" xfId="0" applyFont="1" applyFill="1" applyBorder="1" applyAlignment="1">
      <alignment horizontal="left" vertical="center" wrapText="1"/>
    </xf>
    <xf numFmtId="43" fontId="27" fillId="2" borderId="20" xfId="0" applyNumberFormat="1" applyFont="1" applyFill="1" applyBorder="1" applyAlignment="1">
      <alignment horizontal="center"/>
    </xf>
    <xf numFmtId="43" fontId="3" fillId="2" borderId="22" xfId="0" applyNumberFormat="1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left" vertical="center" wrapText="1"/>
    </xf>
    <xf numFmtId="0" fontId="27" fillId="2" borderId="46" xfId="0" applyFont="1" applyFill="1" applyBorder="1" applyAlignment="1">
      <alignment horizontal="left" vertical="center" wrapText="1"/>
    </xf>
    <xf numFmtId="0" fontId="27" fillId="2" borderId="34" xfId="0" applyFont="1" applyFill="1" applyBorder="1" applyAlignment="1">
      <alignment horizontal="left" vertical="center" wrapText="1"/>
    </xf>
    <xf numFmtId="43" fontId="27" fillId="2" borderId="37" xfId="0" applyNumberFormat="1" applyFont="1" applyFill="1" applyBorder="1" applyAlignment="1">
      <alignment horizontal="center"/>
    </xf>
    <xf numFmtId="166" fontId="27" fillId="2" borderId="35" xfId="1" applyNumberFormat="1" applyFont="1" applyFill="1" applyBorder="1" applyAlignment="1">
      <alignment horizontal="center" vertical="center" wrapText="1"/>
    </xf>
    <xf numFmtId="41" fontId="27" fillId="2" borderId="47" xfId="1" applyNumberFormat="1" applyFont="1" applyFill="1" applyBorder="1" applyAlignment="1">
      <alignment vertical="center" wrapText="1"/>
    </xf>
    <xf numFmtId="41" fontId="27" fillId="2" borderId="37" xfId="1" applyNumberFormat="1" applyFont="1" applyFill="1" applyBorder="1" applyAlignment="1">
      <alignment horizontal="center" vertical="center"/>
    </xf>
    <xf numFmtId="49" fontId="3" fillId="2" borderId="48" xfId="0" applyNumberFormat="1" applyFont="1" applyFill="1" applyBorder="1" applyAlignment="1">
      <alignment horizontal="center" vertical="center"/>
    </xf>
    <xf numFmtId="0" fontId="27" fillId="2" borderId="0" xfId="0" applyFont="1" applyFill="1"/>
    <xf numFmtId="0" fontId="27" fillId="2" borderId="0" xfId="0" applyFont="1" applyFill="1" applyAlignment="1">
      <alignment horizontal="center"/>
    </xf>
    <xf numFmtId="41" fontId="27" fillId="2" borderId="0" xfId="0" applyNumberFormat="1" applyFont="1" applyFill="1"/>
    <xf numFmtId="49" fontId="27" fillId="2" borderId="38" xfId="0" applyNumberFormat="1" applyFont="1" applyFill="1" applyBorder="1" applyAlignment="1">
      <alignment horizontal="center"/>
    </xf>
    <xf numFmtId="0" fontId="27" fillId="2" borderId="38" xfId="0" applyFont="1" applyFill="1" applyBorder="1"/>
    <xf numFmtId="166" fontId="27" fillId="2" borderId="0" xfId="0" applyNumberFormat="1" applyFont="1" applyFill="1" applyAlignment="1">
      <alignment horizontal="center"/>
    </xf>
    <xf numFmtId="49" fontId="28" fillId="2" borderId="0" xfId="1" applyNumberFormat="1" applyFont="1" applyFill="1" applyBorder="1" applyAlignment="1">
      <alignment vertical="center"/>
    </xf>
    <xf numFmtId="49" fontId="27" fillId="2" borderId="0" xfId="0" applyNumberFormat="1" applyFont="1" applyFill="1" applyAlignment="1">
      <alignment horizontal="center"/>
    </xf>
    <xf numFmtId="49" fontId="29" fillId="0" borderId="0" xfId="0" applyNumberFormat="1" applyFont="1" applyAlignment="1">
      <alignment horizontal="left"/>
    </xf>
    <xf numFmtId="43" fontId="27" fillId="2" borderId="0" xfId="0" applyNumberFormat="1" applyFont="1" applyFill="1" applyAlignment="1">
      <alignment horizontal="center"/>
    </xf>
    <xf numFmtId="43" fontId="27" fillId="2" borderId="0" xfId="0" applyNumberFormat="1" applyFont="1" applyFill="1"/>
    <xf numFmtId="0" fontId="30" fillId="2" borderId="0" xfId="0" applyFont="1" applyFill="1"/>
    <xf numFmtId="0" fontId="31" fillId="0" borderId="0" xfId="0" applyFont="1"/>
    <xf numFmtId="0" fontId="29" fillId="0" borderId="0" xfId="0" applyFont="1"/>
    <xf numFmtId="49" fontId="29" fillId="0" borderId="0" xfId="0" applyNumberFormat="1" applyFont="1" applyAlignment="1">
      <alignment horizontal="center"/>
    </xf>
    <xf numFmtId="166" fontId="27" fillId="2" borderId="0" xfId="1" applyNumberFormat="1" applyFont="1" applyFill="1" applyBorder="1" applyAlignment="1">
      <alignment horizontal="center" vertical="center" wrapText="1"/>
    </xf>
    <xf numFmtId="0" fontId="32" fillId="2" borderId="0" xfId="0" applyFont="1" applyFill="1"/>
    <xf numFmtId="49" fontId="6" fillId="2" borderId="10" xfId="0" applyNumberFormat="1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9" fontId="8" fillId="2" borderId="6" xfId="1" applyNumberFormat="1" applyFont="1" applyFill="1" applyBorder="1" applyAlignment="1">
      <alignment horizontal="center" vertical="center" wrapText="1"/>
    </xf>
    <xf numFmtId="166" fontId="8" fillId="2" borderId="25" xfId="1" applyNumberFormat="1" applyFont="1" applyFill="1" applyBorder="1" applyAlignment="1">
      <alignment horizontal="center" vertical="center" wrapText="1"/>
    </xf>
    <xf numFmtId="41" fontId="8" fillId="2" borderId="3" xfId="1" applyNumberFormat="1" applyFont="1" applyFill="1" applyBorder="1" applyAlignment="1">
      <alignment horizontal="center" vertical="center"/>
    </xf>
    <xf numFmtId="43" fontId="8" fillId="2" borderId="31" xfId="1" applyFont="1" applyFill="1" applyBorder="1" applyAlignment="1">
      <alignment horizontal="center" vertical="center"/>
    </xf>
    <xf numFmtId="166" fontId="8" fillId="2" borderId="52" xfId="1" applyNumberFormat="1" applyFont="1" applyFill="1" applyBorder="1" applyAlignment="1">
      <alignment horizontal="center" vertical="center" wrapText="1"/>
    </xf>
    <xf numFmtId="41" fontId="8" fillId="2" borderId="44" xfId="1" applyNumberFormat="1" applyFont="1" applyFill="1" applyBorder="1" applyAlignment="1">
      <alignment vertical="center" wrapText="1"/>
    </xf>
    <xf numFmtId="43" fontId="8" fillId="2" borderId="43" xfId="1" applyFont="1" applyFill="1" applyBorder="1" applyAlignment="1">
      <alignment vertical="center" wrapText="1"/>
    </xf>
    <xf numFmtId="43" fontId="8" fillId="0" borderId="44" xfId="0" applyNumberFormat="1" applyFont="1" applyBorder="1" applyAlignment="1">
      <alignment vertical="center" wrapText="1"/>
    </xf>
    <xf numFmtId="166" fontId="8" fillId="2" borderId="7" xfId="1" applyNumberFormat="1" applyFont="1" applyFill="1" applyBorder="1" applyAlignment="1">
      <alignment horizontal="center" vertical="center" wrapText="1"/>
    </xf>
    <xf numFmtId="41" fontId="8" fillId="2" borderId="8" xfId="1" applyNumberFormat="1" applyFont="1" applyFill="1" applyBorder="1" applyAlignment="1">
      <alignment vertical="center" wrapText="1"/>
    </xf>
    <xf numFmtId="41" fontId="8" fillId="2" borderId="43" xfId="1" applyNumberFormat="1" applyFont="1" applyFill="1" applyBorder="1" applyAlignment="1">
      <alignment vertical="center" wrapText="1"/>
    </xf>
    <xf numFmtId="43" fontId="8" fillId="0" borderId="40" xfId="0" applyNumberFormat="1" applyFont="1" applyBorder="1" applyAlignment="1">
      <alignment vertical="center" wrapText="1"/>
    </xf>
    <xf numFmtId="166" fontId="8" fillId="2" borderId="53" xfId="1" applyNumberFormat="1" applyFont="1" applyFill="1" applyBorder="1" applyAlignment="1">
      <alignment horizontal="center" vertical="center" wrapText="1"/>
    </xf>
    <xf numFmtId="41" fontId="8" fillId="2" borderId="3" xfId="1" applyNumberFormat="1" applyFont="1" applyFill="1" applyBorder="1" applyAlignment="1">
      <alignment vertical="center" wrapText="1"/>
    </xf>
    <xf numFmtId="41" fontId="8" fillId="2" borderId="39" xfId="1" applyNumberFormat="1" applyFont="1" applyFill="1" applyBorder="1" applyAlignment="1">
      <alignment vertical="center" wrapText="1"/>
    </xf>
    <xf numFmtId="43" fontId="8" fillId="0" borderId="39" xfId="0" applyNumberFormat="1" applyFont="1" applyBorder="1" applyAlignment="1">
      <alignment vertical="center" wrapText="1"/>
    </xf>
    <xf numFmtId="41" fontId="8" fillId="2" borderId="22" xfId="1" applyNumberFormat="1" applyFont="1" applyFill="1" applyBorder="1" applyAlignment="1">
      <alignment vertical="center" wrapText="1"/>
    </xf>
    <xf numFmtId="41" fontId="8" fillId="2" borderId="52" xfId="1" applyNumberFormat="1" applyFont="1" applyFill="1" applyBorder="1" applyAlignment="1">
      <alignment vertical="center" wrapText="1"/>
    </xf>
    <xf numFmtId="0" fontId="8" fillId="2" borderId="33" xfId="0" applyFont="1" applyFill="1" applyBorder="1" applyAlignment="1">
      <alignment vertical="center" wrapText="1"/>
    </xf>
    <xf numFmtId="166" fontId="8" fillId="2" borderId="34" xfId="1" applyNumberFormat="1" applyFont="1" applyFill="1" applyBorder="1" applyAlignment="1">
      <alignment horizontal="center" vertical="center" wrapText="1"/>
    </xf>
    <xf numFmtId="43" fontId="8" fillId="0" borderId="50" xfId="0" applyNumberFormat="1" applyFont="1" applyBorder="1" applyAlignment="1">
      <alignment vertical="center" wrapText="1"/>
    </xf>
    <xf numFmtId="41" fontId="8" fillId="2" borderId="54" xfId="1" applyNumberFormat="1" applyFont="1" applyFill="1" applyBorder="1" applyAlignment="1">
      <alignment vertical="center" wrapText="1"/>
    </xf>
    <xf numFmtId="41" fontId="8" fillId="2" borderId="49" xfId="1" applyNumberFormat="1" applyFont="1" applyFill="1" applyBorder="1" applyAlignment="1">
      <alignment vertical="center" wrapText="1"/>
    </xf>
    <xf numFmtId="166" fontId="8" fillId="2" borderId="40" xfId="1" applyNumberFormat="1" applyFont="1" applyFill="1" applyBorder="1" applyAlignment="1">
      <alignment vertical="top" wrapText="1"/>
    </xf>
    <xf numFmtId="41" fontId="8" fillId="2" borderId="22" xfId="1" applyNumberFormat="1" applyFont="1" applyFill="1" applyBorder="1" applyAlignment="1">
      <alignment horizontal="center" vertical="center"/>
    </xf>
    <xf numFmtId="166" fontId="8" fillId="2" borderId="44" xfId="1" applyNumberFormat="1" applyFont="1" applyFill="1" applyBorder="1" applyAlignment="1">
      <alignment vertical="top" wrapText="1"/>
    </xf>
    <xf numFmtId="41" fontId="8" fillId="2" borderId="37" xfId="1" applyNumberFormat="1" applyFont="1" applyFill="1" applyBorder="1" applyAlignment="1">
      <alignment vertical="center" wrapText="1"/>
    </xf>
    <xf numFmtId="41" fontId="8" fillId="2" borderId="48" xfId="1" applyNumberFormat="1" applyFont="1" applyFill="1" applyBorder="1" applyAlignment="1">
      <alignment horizontal="center" vertical="center"/>
    </xf>
    <xf numFmtId="166" fontId="8" fillId="2" borderId="50" xfId="1" applyNumberFormat="1" applyFont="1" applyFill="1" applyBorder="1" applyAlignment="1">
      <alignment vertical="top" wrapText="1"/>
    </xf>
    <xf numFmtId="49" fontId="19" fillId="0" borderId="0" xfId="0" applyNumberFormat="1" applyFont="1" applyAlignment="1">
      <alignment horizontal="left"/>
    </xf>
    <xf numFmtId="0" fontId="20" fillId="2" borderId="0" xfId="0" applyFont="1" applyFill="1" applyAlignment="1">
      <alignment horizontal="center"/>
    </xf>
    <xf numFmtId="43" fontId="3" fillId="2" borderId="0" xfId="0" applyNumberFormat="1" applyFont="1" applyFill="1"/>
    <xf numFmtId="49" fontId="6" fillId="2" borderId="6" xfId="0" applyNumberFormat="1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/>
    </xf>
    <xf numFmtId="166" fontId="8" fillId="2" borderId="31" xfId="1" applyNumberFormat="1" applyFont="1" applyFill="1" applyBorder="1" applyAlignment="1">
      <alignment horizontal="center" vertical="center" wrapText="1"/>
    </xf>
    <xf numFmtId="166" fontId="8" fillId="2" borderId="10" xfId="1" applyNumberFormat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41" fontId="8" fillId="2" borderId="24" xfId="1" applyNumberFormat="1" applyFont="1" applyFill="1" applyBorder="1" applyAlignment="1">
      <alignment vertical="center"/>
    </xf>
    <xf numFmtId="49" fontId="8" fillId="2" borderId="18" xfId="1" applyNumberFormat="1" applyFont="1" applyFill="1" applyBorder="1" applyAlignment="1">
      <alignment horizontal="right" vertical="center"/>
    </xf>
    <xf numFmtId="49" fontId="8" fillId="2" borderId="37" xfId="1" applyNumberFormat="1" applyFont="1" applyFill="1" applyBorder="1" applyAlignment="1">
      <alignment horizontal="right" vertical="center"/>
    </xf>
    <xf numFmtId="41" fontId="8" fillId="2" borderId="34" xfId="1" applyNumberFormat="1" applyFont="1" applyFill="1" applyBorder="1" applyAlignment="1">
      <alignment vertical="center"/>
    </xf>
    <xf numFmtId="41" fontId="8" fillId="2" borderId="0" xfId="1" applyNumberFormat="1" applyFont="1" applyFill="1" applyBorder="1" applyAlignment="1">
      <alignment vertical="center" wrapText="1"/>
    </xf>
    <xf numFmtId="0" fontId="8" fillId="2" borderId="0" xfId="0" applyFont="1" applyFill="1" applyAlignment="1">
      <alignment horizontal="right"/>
    </xf>
    <xf numFmtId="0" fontId="33" fillId="2" borderId="0" xfId="0" applyFont="1" applyFill="1" applyAlignment="1">
      <alignment horizontal="center"/>
    </xf>
    <xf numFmtId="0" fontId="33" fillId="2" borderId="59" xfId="0" applyFont="1" applyFill="1" applyBorder="1" applyAlignment="1">
      <alignment horizontal="center" vertical="center"/>
    </xf>
    <xf numFmtId="0" fontId="33" fillId="2" borderId="60" xfId="0" applyFont="1" applyFill="1" applyBorder="1" applyAlignment="1">
      <alignment horizontal="center" vertical="center"/>
    </xf>
    <xf numFmtId="0" fontId="33" fillId="2" borderId="61" xfId="0" applyFont="1" applyFill="1" applyBorder="1" applyAlignment="1">
      <alignment horizontal="center" vertical="center" wrapText="1"/>
    </xf>
    <xf numFmtId="49" fontId="33" fillId="2" borderId="64" xfId="0" applyNumberFormat="1" applyFont="1" applyFill="1" applyBorder="1" applyAlignment="1">
      <alignment horizontal="center" vertical="center"/>
    </xf>
    <xf numFmtId="49" fontId="33" fillId="2" borderId="61" xfId="0" applyNumberFormat="1" applyFont="1" applyFill="1" applyBorder="1" applyAlignment="1">
      <alignment horizontal="center" vertical="center" wrapText="1"/>
    </xf>
    <xf numFmtId="0" fontId="34" fillId="2" borderId="66" xfId="0" applyFont="1" applyFill="1" applyBorder="1" applyAlignment="1">
      <alignment horizontal="center" vertical="center"/>
    </xf>
    <xf numFmtId="0" fontId="34" fillId="2" borderId="57" xfId="0" applyFont="1" applyFill="1" applyBorder="1" applyAlignment="1">
      <alignment horizontal="center" vertical="center"/>
    </xf>
    <xf numFmtId="0" fontId="34" fillId="2" borderId="67" xfId="0" applyFont="1" applyFill="1" applyBorder="1" applyAlignment="1">
      <alignment horizontal="center" vertical="center" wrapText="1"/>
    </xf>
    <xf numFmtId="0" fontId="34" fillId="2" borderId="69" xfId="0" applyFont="1" applyFill="1" applyBorder="1" applyAlignment="1">
      <alignment horizontal="center" vertical="center"/>
    </xf>
    <xf numFmtId="166" fontId="35" fillId="2" borderId="18" xfId="1" applyNumberFormat="1" applyFont="1" applyFill="1" applyBorder="1" applyAlignment="1">
      <alignment horizontal="center" vertical="center" wrapText="1"/>
    </xf>
    <xf numFmtId="41" fontId="35" fillId="2" borderId="30" xfId="1" applyNumberFormat="1" applyFont="1" applyFill="1" applyBorder="1" applyAlignment="1">
      <alignment vertical="center" wrapText="1"/>
    </xf>
    <xf numFmtId="0" fontId="35" fillId="2" borderId="20" xfId="1" applyNumberFormat="1" applyFont="1" applyFill="1" applyBorder="1" applyAlignment="1">
      <alignment horizontal="center" vertical="center"/>
    </xf>
    <xf numFmtId="41" fontId="35" fillId="2" borderId="6" xfId="1" applyNumberFormat="1" applyFont="1" applyFill="1" applyBorder="1" applyAlignment="1">
      <alignment horizontal="right" vertical="center"/>
    </xf>
    <xf numFmtId="166" fontId="8" fillId="2" borderId="71" xfId="1" applyNumberFormat="1" applyFont="1" applyFill="1" applyBorder="1" applyAlignment="1">
      <alignment vertical="top" wrapText="1"/>
    </xf>
    <xf numFmtId="0" fontId="35" fillId="2" borderId="20" xfId="1" applyNumberFormat="1" applyFont="1" applyFill="1" applyBorder="1" applyAlignment="1">
      <alignment horizontal="center"/>
    </xf>
    <xf numFmtId="41" fontId="35" fillId="2" borderId="20" xfId="1" applyNumberFormat="1" applyFont="1" applyFill="1" applyBorder="1" applyAlignment="1">
      <alignment horizontal="right" vertical="center"/>
    </xf>
    <xf numFmtId="166" fontId="8" fillId="2" borderId="73" xfId="1" applyNumberFormat="1" applyFont="1" applyFill="1" applyBorder="1" applyAlignment="1">
      <alignment vertical="top" wrapText="1"/>
    </xf>
    <xf numFmtId="43" fontId="35" fillId="2" borderId="6" xfId="0" applyNumberFormat="1" applyFont="1" applyFill="1" applyBorder="1" applyAlignment="1">
      <alignment horizontal="center"/>
    </xf>
    <xf numFmtId="0" fontId="35" fillId="2" borderId="72" xfId="0" applyFont="1" applyFill="1" applyBorder="1" applyAlignment="1">
      <alignment horizontal="left" vertical="center" wrapText="1"/>
    </xf>
    <xf numFmtId="0" fontId="35" fillId="2" borderId="54" xfId="0" applyFont="1" applyFill="1" applyBorder="1" applyAlignment="1">
      <alignment horizontal="left" vertical="center" wrapText="1"/>
    </xf>
    <xf numFmtId="43" fontId="35" fillId="2" borderId="24" xfId="0" applyNumberFormat="1" applyFont="1" applyFill="1" applyBorder="1" applyAlignment="1">
      <alignment horizontal="center"/>
    </xf>
    <xf numFmtId="41" fontId="35" fillId="2" borderId="8" xfId="1" applyNumberFormat="1" applyFont="1" applyFill="1" applyBorder="1" applyAlignment="1">
      <alignment vertical="center" wrapText="1"/>
    </xf>
    <xf numFmtId="9" fontId="35" fillId="2" borderId="26" xfId="0" applyNumberFormat="1" applyFont="1" applyFill="1" applyBorder="1" applyAlignment="1">
      <alignment horizontal="center"/>
    </xf>
    <xf numFmtId="166" fontId="8" fillId="2" borderId="73" xfId="1" applyNumberFormat="1" applyFont="1" applyFill="1" applyBorder="1" applyAlignment="1">
      <alignment vertical="center" wrapText="1"/>
    </xf>
    <xf numFmtId="0" fontId="8" fillId="0" borderId="73" xfId="0" applyFont="1" applyBorder="1" applyAlignment="1">
      <alignment vertical="center" wrapText="1"/>
    </xf>
    <xf numFmtId="0" fontId="35" fillId="2" borderId="74" xfId="0" applyFont="1" applyFill="1" applyBorder="1" applyAlignment="1">
      <alignment horizontal="left" vertical="center" wrapText="1"/>
    </xf>
    <xf numFmtId="0" fontId="35" fillId="2" borderId="60" xfId="0" applyFont="1" applyFill="1" applyBorder="1" applyAlignment="1">
      <alignment horizontal="left" vertical="center" wrapText="1"/>
    </xf>
    <xf numFmtId="43" fontId="35" fillId="2" borderId="61" xfId="0" applyNumberFormat="1" applyFont="1" applyFill="1" applyBorder="1" applyAlignment="1">
      <alignment horizontal="center"/>
    </xf>
    <xf numFmtId="166" fontId="35" fillId="2" borderId="62" xfId="1" applyNumberFormat="1" applyFont="1" applyFill="1" applyBorder="1" applyAlignment="1">
      <alignment horizontal="center" vertical="center" wrapText="1"/>
    </xf>
    <xf numFmtId="41" fontId="35" fillId="2" borderId="63" xfId="1" applyNumberFormat="1" applyFont="1" applyFill="1" applyBorder="1" applyAlignment="1">
      <alignment vertical="center" wrapText="1"/>
    </xf>
    <xf numFmtId="0" fontId="35" fillId="2" borderId="75" xfId="1" applyNumberFormat="1" applyFont="1" applyFill="1" applyBorder="1" applyAlignment="1">
      <alignment horizontal="center" vertical="center"/>
    </xf>
    <xf numFmtId="166" fontId="8" fillId="2" borderId="65" xfId="1" applyNumberFormat="1" applyFont="1" applyFill="1" applyBorder="1" applyAlignment="1">
      <alignment vertical="top" wrapText="1"/>
    </xf>
    <xf numFmtId="0" fontId="35" fillId="2" borderId="0" xfId="0" applyFont="1" applyFill="1"/>
    <xf numFmtId="0" fontId="35" fillId="2" borderId="0" xfId="0" applyFont="1" applyFill="1" applyAlignment="1">
      <alignment horizontal="center"/>
    </xf>
    <xf numFmtId="49" fontId="35" fillId="2" borderId="76" xfId="0" applyNumberFormat="1" applyFont="1" applyFill="1" applyBorder="1" applyAlignment="1">
      <alignment horizontal="center"/>
    </xf>
    <xf numFmtId="0" fontId="35" fillId="2" borderId="76" xfId="0" applyFont="1" applyFill="1" applyBorder="1"/>
    <xf numFmtId="166" fontId="35" fillId="2" borderId="0" xfId="0" applyNumberFormat="1" applyFont="1" applyFill="1" applyAlignment="1">
      <alignment horizontal="center"/>
    </xf>
    <xf numFmtId="49" fontId="35" fillId="2" borderId="0" xfId="1" applyNumberFormat="1" applyFont="1" applyFill="1" applyBorder="1" applyAlignment="1">
      <alignment vertical="center"/>
    </xf>
    <xf numFmtId="49" fontId="35" fillId="2" borderId="0" xfId="0" applyNumberFormat="1" applyFont="1" applyFill="1" applyAlignment="1">
      <alignment horizontal="center"/>
    </xf>
    <xf numFmtId="49" fontId="36" fillId="0" borderId="0" xfId="0" applyNumberFormat="1" applyFont="1" applyAlignment="1">
      <alignment horizontal="left"/>
    </xf>
    <xf numFmtId="43" fontId="35" fillId="2" borderId="0" xfId="0" applyNumberFormat="1" applyFont="1" applyFill="1" applyAlignment="1">
      <alignment horizontal="center"/>
    </xf>
    <xf numFmtId="43" fontId="35" fillId="2" borderId="0" xfId="0" applyNumberFormat="1" applyFont="1" applyFill="1"/>
    <xf numFmtId="0" fontId="37" fillId="2" borderId="0" xfId="0" applyFont="1" applyFill="1"/>
    <xf numFmtId="0" fontId="38" fillId="0" borderId="0" xfId="0" applyFont="1"/>
    <xf numFmtId="41" fontId="35" fillId="2" borderId="0" xfId="0" applyNumberFormat="1" applyFont="1" applyFill="1"/>
    <xf numFmtId="0" fontId="36" fillId="0" borderId="0" xfId="0" applyFont="1"/>
    <xf numFmtId="0" fontId="10" fillId="2" borderId="0" xfId="0" applyFont="1" applyFill="1"/>
    <xf numFmtId="49" fontId="36" fillId="0" borderId="0" xfId="0" applyNumberFormat="1" applyFont="1" applyAlignment="1">
      <alignment horizontal="center"/>
    </xf>
    <xf numFmtId="0" fontId="39" fillId="2" borderId="0" xfId="0" applyFont="1" applyFill="1"/>
    <xf numFmtId="0" fontId="39" fillId="2" borderId="0" xfId="0" applyFont="1" applyFill="1" applyAlignment="1">
      <alignment horizontal="center"/>
    </xf>
    <xf numFmtId="49" fontId="39" fillId="2" borderId="0" xfId="0" applyNumberFormat="1" applyFont="1" applyFill="1" applyAlignment="1">
      <alignment horizontal="center"/>
    </xf>
    <xf numFmtId="166" fontId="40" fillId="2" borderId="0" xfId="1" applyNumberFormat="1" applyFont="1" applyFill="1" applyBorder="1" applyAlignment="1">
      <alignment vertical="top" wrapText="1"/>
    </xf>
    <xf numFmtId="0" fontId="5" fillId="2" borderId="0" xfId="0" applyFont="1" applyFill="1" applyAlignment="1">
      <alignment horizontal="right"/>
    </xf>
    <xf numFmtId="0" fontId="6" fillId="2" borderId="77" xfId="0" applyFont="1" applyFill="1" applyBorder="1" applyAlignment="1">
      <alignment horizontal="center"/>
    </xf>
    <xf numFmtId="0" fontId="16" fillId="2" borderId="0" xfId="0" applyFont="1" applyFill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49" fontId="15" fillId="2" borderId="12" xfId="0" applyNumberFormat="1" applyFont="1" applyFill="1" applyBorder="1" applyAlignment="1">
      <alignment horizontal="center" vertical="center"/>
    </xf>
    <xf numFmtId="49" fontId="15" fillId="2" borderId="14" xfId="0" applyNumberFormat="1" applyFont="1" applyFill="1" applyBorder="1" applyAlignment="1">
      <alignment horizontal="center" vertical="center"/>
    </xf>
    <xf numFmtId="9" fontId="41" fillId="2" borderId="78" xfId="0" applyNumberFormat="1" applyFont="1" applyFill="1" applyBorder="1" applyAlignment="1">
      <alignment horizontal="left" vertical="top" wrapText="1"/>
    </xf>
    <xf numFmtId="0" fontId="16" fillId="2" borderId="78" xfId="0" applyFont="1" applyFill="1" applyBorder="1" applyAlignment="1">
      <alignment vertical="center" wrapText="1"/>
    </xf>
    <xf numFmtId="41" fontId="16" fillId="2" borderId="79" xfId="0" applyNumberFormat="1" applyFont="1" applyFill="1" applyBorder="1" applyAlignment="1">
      <alignment horizontal="center" vertical="center"/>
    </xf>
    <xf numFmtId="43" fontId="16" fillId="2" borderId="79" xfId="0" applyNumberFormat="1" applyFont="1" applyFill="1" applyBorder="1" applyAlignment="1">
      <alignment horizontal="center" vertical="center"/>
    </xf>
    <xf numFmtId="0" fontId="16" fillId="2" borderId="79" xfId="0" applyFont="1" applyFill="1" applyBorder="1" applyAlignment="1">
      <alignment horizontal="left" vertical="top" wrapText="1"/>
    </xf>
    <xf numFmtId="0" fontId="16" fillId="2" borderId="6" xfId="0" applyFont="1" applyFill="1" applyBorder="1" applyAlignment="1">
      <alignment horizontal="left" vertical="top" wrapText="1"/>
    </xf>
    <xf numFmtId="0" fontId="41" fillId="2" borderId="9" xfId="0" applyFont="1" applyFill="1" applyBorder="1" applyAlignment="1">
      <alignment horizontal="left" vertical="top" wrapText="1"/>
    </xf>
    <xf numFmtId="0" fontId="16" fillId="2" borderId="18" xfId="0" applyFont="1" applyFill="1" applyBorder="1" applyAlignment="1">
      <alignment vertical="center" wrapText="1"/>
    </xf>
    <xf numFmtId="41" fontId="16" fillId="2" borderId="30" xfId="0" applyNumberFormat="1" applyFont="1" applyFill="1" applyBorder="1" applyAlignment="1">
      <alignment horizontal="center" vertical="center"/>
    </xf>
    <xf numFmtId="43" fontId="16" fillId="2" borderId="20" xfId="0" applyNumberFormat="1" applyFont="1" applyFill="1" applyBorder="1" applyAlignment="1">
      <alignment horizontal="center" vertical="center"/>
    </xf>
    <xf numFmtId="43" fontId="16" fillId="2" borderId="30" xfId="0" applyNumberFormat="1" applyFont="1" applyFill="1" applyBorder="1" applyAlignment="1">
      <alignment horizontal="center" vertical="center"/>
    </xf>
    <xf numFmtId="0" fontId="16" fillId="2" borderId="29" xfId="0" applyFont="1" applyFill="1" applyBorder="1" applyAlignment="1">
      <alignment horizontal="left" vertical="top" wrapText="1"/>
    </xf>
    <xf numFmtId="0" fontId="15" fillId="2" borderId="9" xfId="0" applyFont="1" applyFill="1" applyBorder="1" applyAlignment="1">
      <alignment vertical="center" wrapText="1"/>
    </xf>
    <xf numFmtId="0" fontId="15" fillId="2" borderId="6" xfId="0" applyFont="1" applyFill="1" applyBorder="1" applyAlignment="1">
      <alignment vertical="center" wrapText="1"/>
    </xf>
    <xf numFmtId="0" fontId="16" fillId="2" borderId="29" xfId="0" applyFont="1" applyFill="1" applyBorder="1" applyAlignment="1">
      <alignment vertical="center" wrapText="1"/>
    </xf>
    <xf numFmtId="0" fontId="15" fillId="2" borderId="9" xfId="0" applyFont="1" applyFill="1" applyBorder="1" applyAlignment="1">
      <alignment vertical="top" wrapText="1"/>
    </xf>
    <xf numFmtId="41" fontId="15" fillId="2" borderId="8" xfId="0" applyNumberFormat="1" applyFont="1" applyFill="1" applyBorder="1" applyAlignment="1">
      <alignment horizontal="center" vertical="top"/>
    </xf>
    <xf numFmtId="43" fontId="15" fillId="2" borderId="6" xfId="0" applyNumberFormat="1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vertical="center" wrapText="1"/>
    </xf>
    <xf numFmtId="41" fontId="15" fillId="2" borderId="29" xfId="0" applyNumberFormat="1" applyFont="1" applyFill="1" applyBorder="1" applyAlignment="1">
      <alignment horizontal="center" vertical="top"/>
    </xf>
    <xf numFmtId="0" fontId="15" fillId="2" borderId="42" xfId="0" applyFont="1" applyFill="1" applyBorder="1" applyAlignment="1">
      <alignment vertical="center" wrapText="1"/>
    </xf>
    <xf numFmtId="0" fontId="15" fillId="2" borderId="78" xfId="0" applyFont="1" applyFill="1" applyBorder="1" applyAlignment="1">
      <alignment vertical="center" wrapText="1"/>
    </xf>
    <xf numFmtId="0" fontId="15" fillId="2" borderId="17" xfId="0" applyFont="1" applyFill="1" applyBorder="1" applyAlignment="1">
      <alignment vertical="center" wrapText="1"/>
    </xf>
    <xf numFmtId="49" fontId="15" fillId="2" borderId="79" xfId="0" applyNumberFormat="1" applyFont="1" applyFill="1" applyBorder="1" applyAlignment="1">
      <alignment horizontal="center" vertical="center"/>
    </xf>
    <xf numFmtId="41" fontId="15" fillId="2" borderId="17" xfId="0" applyNumberFormat="1" applyFont="1" applyFill="1" applyBorder="1" applyAlignment="1">
      <alignment horizontal="center" vertical="center"/>
    </xf>
    <xf numFmtId="49" fontId="15" fillId="2" borderId="17" xfId="0" applyNumberFormat="1" applyFont="1" applyFill="1" applyBorder="1" applyAlignment="1">
      <alignment horizontal="center" vertical="center"/>
    </xf>
    <xf numFmtId="49" fontId="15" fillId="2" borderId="29" xfId="0" applyNumberFormat="1" applyFont="1" applyFill="1" applyBorder="1" applyAlignment="1">
      <alignment horizontal="center" vertical="center"/>
    </xf>
    <xf numFmtId="49" fontId="15" fillId="2" borderId="6" xfId="0" applyNumberFormat="1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vertical="center" wrapText="1"/>
    </xf>
    <xf numFmtId="0" fontId="15" fillId="2" borderId="7" xfId="0" applyFont="1" applyFill="1" applyBorder="1" applyAlignment="1">
      <alignment vertical="center" wrapText="1"/>
    </xf>
    <xf numFmtId="0" fontId="15" fillId="2" borderId="26" xfId="0" applyFont="1" applyFill="1" applyBorder="1" applyAlignment="1">
      <alignment vertical="center" wrapText="1"/>
    </xf>
    <xf numFmtId="9" fontId="15" fillId="2" borderId="8" xfId="0" applyNumberFormat="1" applyFont="1" applyFill="1" applyBorder="1" applyAlignment="1">
      <alignment vertical="center"/>
    </xf>
    <xf numFmtId="49" fontId="15" fillId="2" borderId="26" xfId="0" applyNumberFormat="1" applyFont="1" applyFill="1" applyBorder="1" applyAlignment="1">
      <alignment horizontal="center" vertical="center"/>
    </xf>
    <xf numFmtId="9" fontId="15" fillId="2" borderId="29" xfId="0" applyNumberFormat="1" applyFont="1" applyFill="1" applyBorder="1" applyAlignment="1">
      <alignment vertical="center"/>
    </xf>
    <xf numFmtId="0" fontId="16" fillId="2" borderId="54" xfId="0" applyFont="1" applyFill="1" applyBorder="1" applyAlignment="1">
      <alignment vertical="center" wrapText="1"/>
    </xf>
    <xf numFmtId="49" fontId="16" fillId="2" borderId="0" xfId="0" applyNumberFormat="1" applyFont="1" applyFill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 wrapText="1"/>
    </xf>
    <xf numFmtId="49" fontId="16" fillId="2" borderId="14" xfId="0" applyNumberFormat="1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9" fontId="16" fillId="2" borderId="17" xfId="0" applyNumberFormat="1" applyFont="1" applyFill="1" applyBorder="1" applyAlignment="1">
      <alignment horizontal="center" vertical="top" wrapText="1"/>
    </xf>
    <xf numFmtId="166" fontId="16" fillId="2" borderId="53" xfId="1" applyNumberFormat="1" applyFont="1" applyFill="1" applyBorder="1" applyAlignment="1">
      <alignment horizontal="center" vertical="center" wrapText="1"/>
    </xf>
    <xf numFmtId="41" fontId="16" fillId="2" borderId="79" xfId="1" applyNumberFormat="1" applyFont="1" applyFill="1" applyBorder="1" applyAlignment="1">
      <alignment horizontal="right" vertical="center"/>
    </xf>
    <xf numFmtId="43" fontId="16" fillId="2" borderId="53" xfId="1" applyFont="1" applyFill="1" applyBorder="1" applyAlignment="1">
      <alignment horizontal="center" vertical="center"/>
    </xf>
    <xf numFmtId="43" fontId="16" fillId="2" borderId="78" xfId="1" applyFont="1" applyFill="1" applyBorder="1" applyAlignment="1">
      <alignment vertical="center"/>
    </xf>
    <xf numFmtId="0" fontId="42" fillId="0" borderId="10" xfId="0" applyFont="1" applyBorder="1" applyAlignment="1">
      <alignment vertical="center" wrapText="1"/>
    </xf>
    <xf numFmtId="0" fontId="16" fillId="2" borderId="6" xfId="0" applyFont="1" applyFill="1" applyBorder="1" applyAlignment="1">
      <alignment horizontal="center" vertical="top" wrapText="1"/>
    </xf>
    <xf numFmtId="166" fontId="16" fillId="2" borderId="18" xfId="1" applyNumberFormat="1" applyFont="1" applyFill="1" applyBorder="1" applyAlignment="1">
      <alignment horizontal="center" vertical="center" wrapText="1"/>
    </xf>
    <xf numFmtId="41" fontId="16" fillId="2" borderId="30" xfId="1" applyNumberFormat="1" applyFont="1" applyFill="1" applyBorder="1" applyAlignment="1">
      <alignment horizontal="right" vertical="center"/>
    </xf>
    <xf numFmtId="43" fontId="16" fillId="2" borderId="20" xfId="1" applyFont="1" applyFill="1" applyBorder="1" applyAlignment="1">
      <alignment vertical="center"/>
    </xf>
    <xf numFmtId="166" fontId="16" fillId="2" borderId="22" xfId="1" applyNumberFormat="1" applyFont="1" applyFill="1" applyBorder="1" applyAlignment="1">
      <alignment horizontal="center" vertical="center" wrapText="1"/>
    </xf>
    <xf numFmtId="166" fontId="16" fillId="2" borderId="6" xfId="1" applyNumberFormat="1" applyFont="1" applyFill="1" applyBorder="1" applyAlignment="1">
      <alignment horizontal="center" vertical="center" wrapText="1"/>
    </xf>
    <xf numFmtId="166" fontId="16" fillId="2" borderId="24" xfId="1" applyNumberFormat="1" applyFont="1" applyFill="1" applyBorder="1" applyAlignment="1">
      <alignment horizontal="center" vertical="center" wrapText="1"/>
    </xf>
    <xf numFmtId="41" fontId="16" fillId="2" borderId="54" xfId="1" applyNumberFormat="1" applyFont="1" applyFill="1" applyBorder="1" applyAlignment="1">
      <alignment horizontal="right" vertical="center"/>
    </xf>
    <xf numFmtId="0" fontId="44" fillId="0" borderId="20" xfId="0" applyFont="1" applyBorder="1" applyAlignment="1">
      <alignment horizontal="left" vertical="top" wrapText="1"/>
    </xf>
    <xf numFmtId="0" fontId="44" fillId="0" borderId="20" xfId="0" applyFont="1" applyBorder="1" applyAlignment="1">
      <alignment vertical="center" wrapText="1"/>
    </xf>
    <xf numFmtId="0" fontId="45" fillId="2" borderId="30" xfId="0" applyFont="1" applyFill="1" applyBorder="1" applyAlignment="1">
      <alignment horizontal="center" vertical="center"/>
    </xf>
    <xf numFmtId="41" fontId="15" fillId="2" borderId="19" xfId="1" applyNumberFormat="1" applyFont="1" applyFill="1" applyBorder="1" applyAlignment="1">
      <alignment horizontal="center" vertical="center"/>
    </xf>
    <xf numFmtId="41" fontId="15" fillId="2" borderId="24" xfId="0" applyNumberFormat="1" applyFont="1" applyFill="1" applyBorder="1" applyAlignment="1">
      <alignment horizontal="right" vertical="center"/>
    </xf>
    <xf numFmtId="166" fontId="15" fillId="2" borderId="43" xfId="1" applyNumberFormat="1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/>
    </xf>
    <xf numFmtId="49" fontId="15" fillId="2" borderId="19" xfId="1" applyNumberFormat="1" applyFont="1" applyFill="1" applyBorder="1" applyAlignment="1">
      <alignment horizontal="center" vertical="center"/>
    </xf>
    <xf numFmtId="41" fontId="15" fillId="2" borderId="20" xfId="0" applyNumberFormat="1" applyFont="1" applyFill="1" applyBorder="1" applyAlignment="1">
      <alignment horizontal="center" vertical="center"/>
    </xf>
    <xf numFmtId="166" fontId="15" fillId="2" borderId="22" xfId="1" applyNumberFormat="1" applyFont="1" applyFill="1" applyBorder="1" applyAlignment="1">
      <alignment vertical="center" wrapText="1"/>
    </xf>
    <xf numFmtId="43" fontId="15" fillId="2" borderId="30" xfId="1" applyFont="1" applyFill="1" applyBorder="1" applyAlignment="1">
      <alignment vertical="center" wrapText="1"/>
    </xf>
    <xf numFmtId="41" fontId="15" fillId="2" borderId="18" xfId="1" applyNumberFormat="1" applyFont="1" applyFill="1" applyBorder="1" applyAlignment="1">
      <alignment horizontal="center" vertical="center"/>
    </xf>
    <xf numFmtId="166" fontId="15" fillId="2" borderId="22" xfId="1" applyNumberFormat="1" applyFont="1" applyFill="1" applyBorder="1" applyAlignment="1">
      <alignment horizontal="center" vertical="center" wrapText="1"/>
    </xf>
    <xf numFmtId="0" fontId="45" fillId="2" borderId="19" xfId="0" applyFont="1" applyFill="1" applyBorder="1" applyAlignment="1">
      <alignment horizontal="center" vertical="center"/>
    </xf>
    <xf numFmtId="41" fontId="15" fillId="2" borderId="24" xfId="0" applyNumberFormat="1" applyFont="1" applyFill="1" applyBorder="1" applyAlignment="1">
      <alignment horizontal="center" vertical="center"/>
    </xf>
    <xf numFmtId="49" fontId="15" fillId="2" borderId="20" xfId="1" applyNumberFormat="1" applyFont="1" applyFill="1" applyBorder="1" applyAlignment="1">
      <alignment horizontal="center" vertical="center" wrapText="1"/>
    </xf>
    <xf numFmtId="49" fontId="15" fillId="2" borderId="26" xfId="1" applyNumberFormat="1" applyFont="1" applyFill="1" applyBorder="1" applyAlignment="1">
      <alignment horizontal="center" vertical="center" wrapText="1"/>
    </xf>
    <xf numFmtId="41" fontId="16" fillId="2" borderId="79" xfId="1" applyNumberFormat="1" applyFont="1" applyFill="1" applyBorder="1" applyAlignment="1">
      <alignment vertical="center" wrapText="1"/>
    </xf>
    <xf numFmtId="43" fontId="16" fillId="2" borderId="78" xfId="1" applyFont="1" applyFill="1" applyBorder="1" applyAlignment="1">
      <alignment horizontal="right" vertical="center"/>
    </xf>
    <xf numFmtId="43" fontId="16" fillId="2" borderId="17" xfId="1" applyFont="1" applyFill="1" applyBorder="1" applyAlignment="1">
      <alignment vertical="center"/>
    </xf>
    <xf numFmtId="0" fontId="16" fillId="0" borderId="81" xfId="0" applyFont="1" applyBorder="1" applyAlignment="1">
      <alignment vertical="center" wrapText="1"/>
    </xf>
    <xf numFmtId="43" fontId="16" fillId="2" borderId="18" xfId="1" applyFont="1" applyFill="1" applyBorder="1" applyAlignment="1">
      <alignment horizontal="right" vertical="center"/>
    </xf>
    <xf numFmtId="0" fontId="16" fillId="0" borderId="22" xfId="0" applyFont="1" applyBorder="1" applyAlignment="1">
      <alignment vertical="center" wrapText="1"/>
    </xf>
    <xf numFmtId="43" fontId="16" fillId="2" borderId="25" xfId="1" applyFont="1" applyFill="1" applyBorder="1" applyAlignment="1">
      <alignment horizontal="right" vertical="center"/>
    </xf>
    <xf numFmtId="166" fontId="16" fillId="2" borderId="9" xfId="1" applyNumberFormat="1" applyFont="1" applyFill="1" applyBorder="1" applyAlignment="1">
      <alignment horizontal="center" vertical="center" wrapText="1"/>
    </xf>
    <xf numFmtId="43" fontId="16" fillId="2" borderId="6" xfId="1" applyFont="1" applyFill="1" applyBorder="1" applyAlignment="1">
      <alignment vertical="center"/>
    </xf>
    <xf numFmtId="166" fontId="16" fillId="2" borderId="27" xfId="1" applyNumberFormat="1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/>
    </xf>
    <xf numFmtId="43" fontId="15" fillId="2" borderId="20" xfId="0" applyNumberFormat="1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vertical="top" wrapText="1"/>
    </xf>
    <xf numFmtId="43" fontId="15" fillId="2" borderId="24" xfId="0" applyNumberFormat="1" applyFont="1" applyFill="1" applyBorder="1" applyAlignment="1">
      <alignment horizontal="center" vertical="center" wrapText="1"/>
    </xf>
    <xf numFmtId="0" fontId="15" fillId="2" borderId="25" xfId="1" applyNumberFormat="1" applyFont="1" applyFill="1" applyBorder="1" applyAlignment="1">
      <alignment horizontal="center" vertical="center"/>
    </xf>
    <xf numFmtId="166" fontId="46" fillId="2" borderId="27" xfId="1" applyNumberFormat="1" applyFont="1" applyFill="1" applyBorder="1" applyAlignment="1">
      <alignment vertical="top" wrapText="1"/>
    </xf>
    <xf numFmtId="49" fontId="15" fillId="2" borderId="18" xfId="1" applyNumberFormat="1" applyFont="1" applyFill="1" applyBorder="1" applyAlignment="1">
      <alignment horizontal="center" vertical="center"/>
    </xf>
    <xf numFmtId="43" fontId="15" fillId="2" borderId="20" xfId="0" applyNumberFormat="1" applyFont="1" applyFill="1" applyBorder="1" applyAlignment="1">
      <alignment horizontal="center" vertical="top" wrapText="1"/>
    </xf>
    <xf numFmtId="166" fontId="15" fillId="2" borderId="9" xfId="1" applyNumberFormat="1" applyFont="1" applyFill="1" applyBorder="1" applyAlignment="1">
      <alignment horizontal="center" vertical="center" wrapText="1"/>
    </xf>
    <xf numFmtId="41" fontId="16" fillId="2" borderId="78" xfId="1" applyNumberFormat="1" applyFont="1" applyFill="1" applyBorder="1" applyAlignment="1">
      <alignment horizontal="center" vertical="center"/>
    </xf>
    <xf numFmtId="41" fontId="16" fillId="2" borderId="17" xfId="1" applyNumberFormat="1" applyFont="1" applyFill="1" applyBorder="1" applyAlignment="1">
      <alignment vertical="center"/>
    </xf>
    <xf numFmtId="0" fontId="16" fillId="2" borderId="4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vertical="top" wrapText="1"/>
    </xf>
    <xf numFmtId="41" fontId="16" fillId="2" borderId="18" xfId="1" applyNumberFormat="1" applyFont="1" applyFill="1" applyBorder="1" applyAlignment="1">
      <alignment horizontal="center" vertical="center"/>
    </xf>
    <xf numFmtId="41" fontId="16" fillId="2" borderId="20" xfId="1" applyNumberFormat="1" applyFont="1" applyFill="1" applyBorder="1" applyAlignment="1">
      <alignment vertical="center"/>
    </xf>
    <xf numFmtId="0" fontId="16" fillId="2" borderId="22" xfId="0" applyFont="1" applyFill="1" applyBorder="1" applyAlignment="1">
      <alignment horizontal="center" vertical="center" wrapText="1"/>
    </xf>
    <xf numFmtId="41" fontId="16" fillId="2" borderId="25" xfId="1" applyNumberFormat="1" applyFont="1" applyFill="1" applyBorder="1" applyAlignment="1">
      <alignment horizontal="center" vertical="center"/>
    </xf>
    <xf numFmtId="41" fontId="16" fillId="2" borderId="6" xfId="1" applyNumberFormat="1" applyFont="1" applyFill="1" applyBorder="1" applyAlignment="1">
      <alignment vertical="center"/>
    </xf>
    <xf numFmtId="0" fontId="16" fillId="2" borderId="24" xfId="0" applyFont="1" applyFill="1" applyBorder="1" applyAlignment="1">
      <alignment horizontal="left" vertical="top" wrapText="1"/>
    </xf>
    <xf numFmtId="166" fontId="16" fillId="2" borderId="25" xfId="1" applyNumberFormat="1" applyFont="1" applyFill="1" applyBorder="1" applyAlignment="1">
      <alignment horizontal="center" vertical="center" wrapText="1"/>
    </xf>
    <xf numFmtId="41" fontId="16" fillId="2" borderId="54" xfId="1" applyNumberFormat="1" applyFont="1" applyFill="1" applyBorder="1" applyAlignment="1">
      <alignment vertical="center" wrapText="1"/>
    </xf>
    <xf numFmtId="0" fontId="16" fillId="2" borderId="31" xfId="0" applyFont="1" applyFill="1" applyBorder="1" applyAlignment="1">
      <alignment horizontal="center" vertical="center" wrapText="1"/>
    </xf>
    <xf numFmtId="166" fontId="15" fillId="2" borderId="26" xfId="1" applyNumberFormat="1" applyFont="1" applyFill="1" applyBorder="1" applyAlignment="1">
      <alignment horizontal="center" vertical="center" wrapText="1"/>
    </xf>
    <xf numFmtId="166" fontId="15" fillId="2" borderId="29" xfId="0" applyNumberFormat="1" applyFont="1" applyFill="1" applyBorder="1" applyAlignment="1">
      <alignment horizontal="center" vertical="center"/>
    </xf>
    <xf numFmtId="43" fontId="15" fillId="2" borderId="9" xfId="0" applyNumberFormat="1" applyFont="1" applyFill="1" applyBorder="1" applyAlignment="1">
      <alignment horizontal="center" vertical="center" wrapText="1"/>
    </xf>
    <xf numFmtId="166" fontId="45" fillId="2" borderId="27" xfId="1" applyNumberFormat="1" applyFont="1" applyFill="1" applyBorder="1" applyAlignment="1">
      <alignment horizontal="left" vertical="center" wrapText="1"/>
    </xf>
    <xf numFmtId="0" fontId="44" fillId="2" borderId="6" xfId="0" applyFont="1" applyFill="1" applyBorder="1" applyAlignment="1">
      <alignment vertical="top" wrapText="1"/>
    </xf>
    <xf numFmtId="166" fontId="15" fillId="2" borderId="6" xfId="1" applyNumberFormat="1" applyFont="1" applyFill="1" applyBorder="1" applyAlignment="1">
      <alignment horizontal="center" vertical="center" wrapText="1"/>
    </xf>
    <xf numFmtId="41" fontId="15" fillId="2" borderId="30" xfId="1" applyNumberFormat="1" applyFont="1" applyFill="1" applyBorder="1" applyAlignment="1">
      <alignment vertical="center"/>
    </xf>
    <xf numFmtId="41" fontId="15" fillId="2" borderId="8" xfId="1" applyNumberFormat="1" applyFont="1" applyFill="1" applyBorder="1" applyAlignment="1">
      <alignment vertical="center"/>
    </xf>
    <xf numFmtId="9" fontId="16" fillId="2" borderId="17" xfId="1" applyNumberFormat="1" applyFont="1" applyFill="1" applyBorder="1" applyAlignment="1">
      <alignment horizontal="center" vertical="center" wrapText="1"/>
    </xf>
    <xf numFmtId="41" fontId="16" fillId="2" borderId="3" xfId="1" applyNumberFormat="1" applyFont="1" applyFill="1" applyBorder="1" applyAlignment="1">
      <alignment vertical="center" wrapText="1"/>
    </xf>
    <xf numFmtId="166" fontId="16" fillId="2" borderId="7" xfId="1" applyNumberFormat="1" applyFont="1" applyFill="1" applyBorder="1" applyAlignment="1">
      <alignment horizontal="center" vertical="center" wrapText="1"/>
    </xf>
    <xf numFmtId="41" fontId="16" fillId="2" borderId="7" xfId="1" applyNumberFormat="1" applyFont="1" applyFill="1" applyBorder="1" applyAlignment="1">
      <alignment horizontal="center" vertical="center"/>
    </xf>
    <xf numFmtId="0" fontId="47" fillId="0" borderId="26" xfId="0" applyFont="1" applyBorder="1" applyAlignment="1">
      <alignment horizontal="center" vertical="top" wrapText="1"/>
    </xf>
    <xf numFmtId="43" fontId="15" fillId="2" borderId="29" xfId="0" applyNumberFormat="1" applyFont="1" applyFill="1" applyBorder="1" applyAlignment="1">
      <alignment horizontal="center" vertical="top"/>
    </xf>
    <xf numFmtId="43" fontId="15" fillId="2" borderId="6" xfId="0" applyNumberFormat="1" applyFont="1" applyFill="1" applyBorder="1" applyAlignment="1">
      <alignment horizontal="center" vertical="top"/>
    </xf>
    <xf numFmtId="0" fontId="15" fillId="2" borderId="30" xfId="1" applyNumberFormat="1" applyFont="1" applyFill="1" applyBorder="1" applyAlignment="1">
      <alignment horizontal="center" vertical="center" wrapText="1"/>
    </xf>
    <xf numFmtId="166" fontId="41" fillId="2" borderId="81" xfId="1" applyNumberFormat="1" applyFont="1" applyFill="1" applyBorder="1" applyAlignment="1">
      <alignment vertical="top" wrapText="1"/>
    </xf>
    <xf numFmtId="166" fontId="41" fillId="2" borderId="22" xfId="1" applyNumberFormat="1" applyFont="1" applyFill="1" applyBorder="1" applyAlignment="1">
      <alignment vertical="top" wrapText="1"/>
    </xf>
    <xf numFmtId="43" fontId="15" fillId="2" borderId="18" xfId="1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vertical="center" wrapText="1"/>
    </xf>
    <xf numFmtId="166" fontId="49" fillId="2" borderId="4" xfId="1" applyNumberFormat="1" applyFont="1" applyFill="1" applyBorder="1" applyAlignment="1">
      <alignment horizontal="center" vertical="center" wrapText="1"/>
    </xf>
    <xf numFmtId="43" fontId="16" fillId="2" borderId="25" xfId="1" applyFont="1" applyFill="1" applyBorder="1" applyAlignment="1">
      <alignment horizontal="center" vertical="center"/>
    </xf>
    <xf numFmtId="166" fontId="49" fillId="2" borderId="22" xfId="1" applyNumberFormat="1" applyFont="1" applyFill="1" applyBorder="1" applyAlignment="1">
      <alignment horizontal="center" vertical="center" wrapText="1"/>
    </xf>
    <xf numFmtId="0" fontId="16" fillId="0" borderId="29" xfId="0" applyFont="1" applyBorder="1" applyAlignment="1">
      <alignment horizontal="left" vertical="top" wrapText="1"/>
    </xf>
    <xf numFmtId="166" fontId="49" fillId="2" borderId="10" xfId="1" applyNumberFormat="1" applyFont="1" applyFill="1" applyBorder="1" applyAlignment="1">
      <alignment horizontal="center" vertical="center" wrapText="1"/>
    </xf>
    <xf numFmtId="0" fontId="44" fillId="0" borderId="24" xfId="0" applyFont="1" applyBorder="1" applyAlignment="1">
      <alignment horizontal="left" vertical="top" wrapText="1"/>
    </xf>
    <xf numFmtId="0" fontId="44" fillId="0" borderId="26" xfId="0" applyFont="1" applyBorder="1" applyAlignment="1">
      <alignment horizontal="left" vertical="top" wrapText="1"/>
    </xf>
    <xf numFmtId="0" fontId="44" fillId="0" borderId="6" xfId="0" applyFont="1" applyBorder="1" applyAlignment="1">
      <alignment horizontal="left" vertical="top" wrapText="1"/>
    </xf>
    <xf numFmtId="166" fontId="15" fillId="2" borderId="24" xfId="1" applyNumberFormat="1" applyFont="1" applyFill="1" applyBorder="1" applyAlignment="1">
      <alignment horizontal="center" vertical="center" wrapText="1"/>
    </xf>
    <xf numFmtId="43" fontId="15" fillId="2" borderId="20" xfId="1" applyFont="1" applyFill="1" applyBorder="1" applyAlignment="1">
      <alignment horizontal="center" vertical="center"/>
    </xf>
    <xf numFmtId="0" fontId="15" fillId="2" borderId="24" xfId="30" applyFont="1" applyFill="1" applyBorder="1" applyAlignment="1">
      <alignment horizontal="left" vertical="top" wrapText="1"/>
    </xf>
    <xf numFmtId="166" fontId="16" fillId="2" borderId="81" xfId="1" applyNumberFormat="1" applyFont="1" applyFill="1" applyBorder="1" applyAlignment="1">
      <alignment horizontal="center" vertical="center" wrapText="1"/>
    </xf>
    <xf numFmtId="41" fontId="16" fillId="2" borderId="29" xfId="0" applyNumberFormat="1" applyFont="1" applyFill="1" applyBorder="1" applyAlignment="1">
      <alignment horizontal="left" vertical="top" wrapText="1"/>
    </xf>
    <xf numFmtId="43" fontId="16" fillId="2" borderId="20" xfId="1" applyFont="1" applyFill="1" applyBorder="1" applyAlignment="1">
      <alignment horizontal="center" vertical="center"/>
    </xf>
    <xf numFmtId="0" fontId="44" fillId="0" borderId="26" xfId="0" applyFont="1" applyBorder="1" applyAlignment="1">
      <alignment vertical="center" wrapText="1"/>
    </xf>
    <xf numFmtId="0" fontId="44" fillId="0" borderId="6" xfId="0" applyFont="1" applyBorder="1" applyAlignment="1">
      <alignment vertical="center" wrapText="1"/>
    </xf>
    <xf numFmtId="0" fontId="44" fillId="0" borderId="24" xfId="0" applyFont="1" applyBorder="1" applyAlignment="1">
      <alignment vertical="center" wrapText="1"/>
    </xf>
    <xf numFmtId="49" fontId="15" fillId="2" borderId="20" xfId="1" applyNumberFormat="1" applyFont="1" applyFill="1" applyBorder="1" applyAlignment="1">
      <alignment horizontal="center" vertical="center"/>
    </xf>
    <xf numFmtId="0" fontId="44" fillId="0" borderId="20" xfId="0" applyFont="1" applyBorder="1" applyAlignment="1">
      <alignment vertical="top" wrapText="1"/>
    </xf>
    <xf numFmtId="41" fontId="16" fillId="2" borderId="3" xfId="1" applyNumberFormat="1" applyFont="1" applyFill="1" applyBorder="1" applyAlignment="1">
      <alignment horizontal="right" vertical="center"/>
    </xf>
    <xf numFmtId="0" fontId="15" fillId="2" borderId="33" xfId="0" applyFont="1" applyFill="1" applyBorder="1" applyAlignment="1">
      <alignment vertical="center" wrapText="1"/>
    </xf>
    <xf numFmtId="0" fontId="15" fillId="2" borderId="34" xfId="0" applyFont="1" applyFill="1" applyBorder="1" applyAlignment="1">
      <alignment vertical="center" wrapText="1"/>
    </xf>
    <xf numFmtId="0" fontId="15" fillId="2" borderId="83" xfId="0" applyFont="1" applyFill="1" applyBorder="1" applyAlignment="1">
      <alignment vertical="center" wrapText="1"/>
    </xf>
    <xf numFmtId="9" fontId="15" fillId="2" borderId="36" xfId="0" applyNumberFormat="1" applyFont="1" applyFill="1" applyBorder="1" applyAlignment="1">
      <alignment vertical="center"/>
    </xf>
    <xf numFmtId="49" fontId="15" fillId="2" borderId="34" xfId="0" applyNumberFormat="1" applyFont="1" applyFill="1" applyBorder="1" applyAlignment="1">
      <alignment horizontal="center" vertical="center"/>
    </xf>
    <xf numFmtId="49" fontId="10" fillId="2" borderId="0" xfId="0" applyNumberFormat="1" applyFont="1" applyFill="1" applyAlignment="1">
      <alignment horizontal="center"/>
    </xf>
    <xf numFmtId="0" fontId="15" fillId="2" borderId="0" xfId="0" applyFont="1" applyFill="1"/>
    <xf numFmtId="0" fontId="10" fillId="2" borderId="0" xfId="0" applyFont="1" applyFill="1" applyAlignment="1">
      <alignment horizontal="right"/>
    </xf>
    <xf numFmtId="0" fontId="50" fillId="0" borderId="0" xfId="0" applyFont="1"/>
    <xf numFmtId="0" fontId="44" fillId="0" borderId="0" xfId="0" applyFont="1"/>
    <xf numFmtId="166" fontId="16" fillId="2" borderId="31" xfId="1" applyNumberFormat="1" applyFont="1" applyFill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/>
    </xf>
    <xf numFmtId="41" fontId="15" fillId="2" borderId="20" xfId="1" applyNumberFormat="1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41" fontId="15" fillId="2" borderId="20" xfId="1" applyNumberFormat="1" applyFont="1" applyFill="1" applyBorder="1" applyAlignment="1">
      <alignment vertical="center" wrapText="1"/>
    </xf>
    <xf numFmtId="0" fontId="15" fillId="0" borderId="24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41" fontId="15" fillId="2" borderId="20" xfId="1" applyNumberFormat="1" applyFont="1" applyFill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/>
    </xf>
    <xf numFmtId="0" fontId="44" fillId="0" borderId="34" xfId="0" applyFont="1" applyBorder="1" applyAlignment="1">
      <alignment horizontal="left" vertical="top" wrapText="1"/>
    </xf>
    <xf numFmtId="0" fontId="15" fillId="0" borderId="34" xfId="0" applyFont="1" applyBorder="1" applyAlignment="1">
      <alignment horizontal="center" vertical="center"/>
    </xf>
    <xf numFmtId="166" fontId="15" fillId="2" borderId="35" xfId="1" applyNumberFormat="1" applyFont="1" applyFill="1" applyBorder="1" applyAlignment="1">
      <alignment horizontal="center" vertical="center" wrapText="1"/>
    </xf>
    <xf numFmtId="49" fontId="15" fillId="2" borderId="0" xfId="1" applyNumberFormat="1" applyFont="1" applyFill="1" applyBorder="1" applyAlignment="1">
      <alignment vertical="center"/>
    </xf>
    <xf numFmtId="49" fontId="15" fillId="2" borderId="0" xfId="0" applyNumberFormat="1" applyFont="1" applyFill="1" applyAlignment="1">
      <alignment horizontal="center"/>
    </xf>
    <xf numFmtId="49" fontId="44" fillId="0" borderId="0" xfId="0" applyNumberFormat="1" applyFont="1" applyAlignment="1">
      <alignment horizontal="left"/>
    </xf>
    <xf numFmtId="49" fontId="15" fillId="2" borderId="0" xfId="1" applyNumberFormat="1" applyFont="1" applyFill="1" applyBorder="1" applyAlignment="1">
      <alignment horizontal="center" vertical="center"/>
    </xf>
    <xf numFmtId="43" fontId="15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right"/>
    </xf>
    <xf numFmtId="43" fontId="15" fillId="2" borderId="0" xfId="0" applyNumberFormat="1" applyFont="1" applyFill="1"/>
    <xf numFmtId="41" fontId="15" fillId="2" borderId="0" xfId="0" applyNumberFormat="1" applyFont="1" applyFill="1"/>
    <xf numFmtId="0" fontId="15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41" fontId="15" fillId="2" borderId="20" xfId="1" applyNumberFormat="1" applyFont="1" applyFill="1" applyBorder="1" applyAlignment="1">
      <alignment horizontal="right" vertical="center"/>
    </xf>
    <xf numFmtId="0" fontId="51" fillId="0" borderId="6" xfId="0" applyFont="1" applyBorder="1" applyAlignment="1">
      <alignment horizontal="left" vertical="top" wrapText="1"/>
    </xf>
    <xf numFmtId="41" fontId="15" fillId="2" borderId="8" xfId="0" applyNumberFormat="1" applyFont="1" applyFill="1" applyBorder="1" applyAlignment="1">
      <alignment horizontal="center" vertical="center"/>
    </xf>
    <xf numFmtId="41" fontId="15" fillId="2" borderId="6" xfId="0" applyNumberFormat="1" applyFont="1" applyFill="1" applyBorder="1" applyAlignment="1">
      <alignment horizontal="center" vertical="center"/>
    </xf>
    <xf numFmtId="0" fontId="15" fillId="0" borderId="6" xfId="0" applyFont="1" applyBorder="1" applyAlignment="1">
      <alignment horizontal="left" vertical="top" wrapText="1"/>
    </xf>
    <xf numFmtId="41" fontId="15" fillId="2" borderId="29" xfId="0" applyNumberFormat="1" applyFont="1" applyFill="1" applyBorder="1" applyAlignment="1">
      <alignment horizontal="center" vertical="center"/>
    </xf>
    <xf numFmtId="0" fontId="15" fillId="2" borderId="87" xfId="0" applyFont="1" applyFill="1" applyBorder="1" applyAlignment="1">
      <alignment horizontal="center" vertical="center"/>
    </xf>
    <xf numFmtId="166" fontId="15" fillId="2" borderId="53" xfId="1" applyNumberFormat="1" applyFont="1" applyFill="1" applyBorder="1" applyAlignment="1">
      <alignment horizontal="center" vertical="center" wrapText="1"/>
    </xf>
    <xf numFmtId="166" fontId="15" fillId="2" borderId="88" xfId="1" applyNumberFormat="1" applyFont="1" applyFill="1" applyBorder="1" applyAlignment="1">
      <alignment horizontal="center" vertical="center" wrapText="1"/>
    </xf>
    <xf numFmtId="166" fontId="15" fillId="2" borderId="73" xfId="1" applyNumberFormat="1" applyFont="1" applyFill="1" applyBorder="1" applyAlignment="1">
      <alignment horizontal="center" vertical="center" wrapText="1"/>
    </xf>
    <xf numFmtId="43" fontId="15" fillId="2" borderId="73" xfId="1" applyFont="1" applyFill="1" applyBorder="1" applyAlignment="1">
      <alignment horizontal="center" vertical="center" wrapText="1"/>
    </xf>
    <xf numFmtId="0" fontId="15" fillId="2" borderId="73" xfId="0" applyFont="1" applyFill="1" applyBorder="1" applyAlignment="1">
      <alignment vertical="top" wrapText="1"/>
    </xf>
    <xf numFmtId="166" fontId="15" fillId="2" borderId="91" xfId="1" applyNumberFormat="1" applyFont="1" applyFill="1" applyBorder="1" applyAlignment="1">
      <alignment horizontal="center" vertical="center" wrapText="1"/>
    </xf>
    <xf numFmtId="166" fontId="15" fillId="2" borderId="92" xfId="1" applyNumberFormat="1" applyFont="1" applyFill="1" applyBorder="1" applyAlignment="1">
      <alignment horizontal="center" vertical="center" wrapText="1"/>
    </xf>
    <xf numFmtId="41" fontId="15" fillId="2" borderId="35" xfId="1" applyNumberFormat="1" applyFont="1" applyFill="1" applyBorder="1" applyAlignment="1">
      <alignment horizontal="center" vertical="center"/>
    </xf>
    <xf numFmtId="166" fontId="15" fillId="2" borderId="62" xfId="1" applyNumberFormat="1" applyFont="1" applyFill="1" applyBorder="1" applyAlignment="1">
      <alignment horizontal="center" vertical="center" wrapText="1"/>
    </xf>
    <xf numFmtId="41" fontId="10" fillId="2" borderId="0" xfId="0" applyNumberFormat="1" applyFont="1" applyFill="1"/>
    <xf numFmtId="0" fontId="16" fillId="2" borderId="76" xfId="0" applyFont="1" applyFill="1" applyBorder="1" applyAlignment="1">
      <alignment horizontal="center" vertical="center"/>
    </xf>
    <xf numFmtId="0" fontId="5" fillId="2" borderId="12" xfId="0" applyFont="1" applyFill="1" applyBorder="1"/>
    <xf numFmtId="10" fontId="52" fillId="0" borderId="45" xfId="0" applyNumberFormat="1" applyFont="1" applyBorder="1" applyAlignment="1">
      <alignment vertical="center" wrapText="1"/>
    </xf>
    <xf numFmtId="10" fontId="52" fillId="0" borderId="19" xfId="0" applyNumberFormat="1" applyFont="1" applyBorder="1" applyAlignment="1">
      <alignment vertical="center" wrapText="1"/>
    </xf>
    <xf numFmtId="43" fontId="53" fillId="2" borderId="20" xfId="0" applyNumberFormat="1" applyFont="1" applyFill="1" applyBorder="1"/>
    <xf numFmtId="49" fontId="52" fillId="0" borderId="8" xfId="209" applyNumberFormat="1" applyFont="1" applyBorder="1" applyAlignment="1">
      <alignment horizontal="center" vertical="center" wrapText="1"/>
    </xf>
    <xf numFmtId="0" fontId="5" fillId="2" borderId="6" xfId="0" applyFont="1" applyFill="1" applyBorder="1"/>
    <xf numFmtId="49" fontId="52" fillId="0" borderId="29" xfId="209" applyNumberFormat="1" applyFont="1" applyBorder="1" applyAlignment="1">
      <alignment horizontal="center" vertical="center" wrapText="1"/>
    </xf>
    <xf numFmtId="0" fontId="48" fillId="0" borderId="6" xfId="0" applyFont="1" applyBorder="1" applyAlignment="1">
      <alignment horizontal="left" vertical="top" wrapText="1"/>
    </xf>
    <xf numFmtId="41" fontId="16" fillId="2" borderId="26" xfId="0" applyNumberFormat="1" applyFont="1" applyFill="1" applyBorder="1" applyAlignment="1">
      <alignment horizontal="center" vertical="center"/>
    </xf>
    <xf numFmtId="41" fontId="16" fillId="2" borderId="8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 wrapText="1"/>
    </xf>
    <xf numFmtId="41" fontId="16" fillId="2" borderId="20" xfId="1" applyNumberFormat="1" applyFont="1" applyFill="1" applyBorder="1" applyAlignment="1">
      <alignment horizontal="right" vertical="center"/>
    </xf>
    <xf numFmtId="41" fontId="16" fillId="2" borderId="20" xfId="0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vertical="center" wrapText="1"/>
    </xf>
    <xf numFmtId="41" fontId="16" fillId="2" borderId="29" xfId="0" applyNumberFormat="1" applyFont="1" applyFill="1" applyBorder="1" applyAlignment="1">
      <alignment horizontal="center" vertical="center"/>
    </xf>
    <xf numFmtId="41" fontId="16" fillId="2" borderId="6" xfId="1" applyNumberFormat="1" applyFont="1" applyFill="1" applyBorder="1" applyAlignment="1">
      <alignment horizontal="right" vertical="center"/>
    </xf>
    <xf numFmtId="41" fontId="16" fillId="2" borderId="17" xfId="0" applyNumberFormat="1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vertical="center" wrapText="1"/>
    </xf>
    <xf numFmtId="41" fontId="16" fillId="2" borderId="6" xfId="0" applyNumberFormat="1" applyFont="1" applyFill="1" applyBorder="1" applyAlignment="1">
      <alignment horizontal="center" vertical="center"/>
    </xf>
    <xf numFmtId="43" fontId="15" fillId="2" borderId="26" xfId="0" applyNumberFormat="1" applyFont="1" applyFill="1" applyBorder="1" applyAlignment="1">
      <alignment horizontal="center" vertical="center"/>
    </xf>
    <xf numFmtId="43" fontId="15" fillId="2" borderId="8" xfId="0" applyNumberFormat="1" applyFont="1" applyFill="1" applyBorder="1" applyAlignment="1">
      <alignment horizontal="center" vertical="center"/>
    </xf>
    <xf numFmtId="43" fontId="15" fillId="2" borderId="29" xfId="0" applyNumberFormat="1" applyFont="1" applyFill="1" applyBorder="1" applyAlignment="1">
      <alignment horizontal="center" vertical="center"/>
    </xf>
    <xf numFmtId="43" fontId="16" fillId="2" borderId="17" xfId="0" applyNumberFormat="1" applyFont="1" applyFill="1" applyBorder="1" applyAlignment="1">
      <alignment horizontal="center" vertical="center"/>
    </xf>
    <xf numFmtId="0" fontId="16" fillId="2" borderId="35" xfId="0" applyFont="1" applyFill="1" applyBorder="1" applyAlignment="1">
      <alignment vertical="center" wrapText="1"/>
    </xf>
    <xf numFmtId="41" fontId="16" fillId="2" borderId="47" xfId="0" applyNumberFormat="1" applyFont="1" applyFill="1" applyBorder="1" applyAlignment="1">
      <alignment horizontal="center" vertical="center"/>
    </xf>
    <xf numFmtId="43" fontId="16" fillId="2" borderId="37" xfId="0" applyNumberFormat="1" applyFont="1" applyFill="1" applyBorder="1" applyAlignment="1">
      <alignment horizontal="center" vertical="center"/>
    </xf>
    <xf numFmtId="166" fontId="16" fillId="2" borderId="34" xfId="1" applyNumberFormat="1" applyFont="1" applyFill="1" applyBorder="1" applyAlignment="1">
      <alignment horizontal="center" vertical="center" wrapText="1"/>
    </xf>
    <xf numFmtId="9" fontId="16" fillId="2" borderId="17" xfId="0" applyNumberFormat="1" applyFont="1" applyFill="1" applyBorder="1" applyAlignment="1">
      <alignment horizontal="center" vertical="center"/>
    </xf>
    <xf numFmtId="43" fontId="16" fillId="2" borderId="6" xfId="0" applyNumberFormat="1" applyFont="1" applyFill="1" applyBorder="1" applyAlignment="1">
      <alignment horizontal="center"/>
    </xf>
    <xf numFmtId="43" fontId="16" fillId="2" borderId="24" xfId="0" applyNumberFormat="1" applyFont="1" applyFill="1" applyBorder="1" applyAlignment="1">
      <alignment horizontal="center"/>
    </xf>
    <xf numFmtId="0" fontId="16" fillId="2" borderId="83" xfId="0" applyFont="1" applyFill="1" applyBorder="1" applyAlignment="1">
      <alignment vertical="center" wrapText="1"/>
    </xf>
    <xf numFmtId="41" fontId="16" fillId="2" borderId="36" xfId="0" applyNumberFormat="1" applyFont="1" applyFill="1" applyBorder="1" applyAlignment="1">
      <alignment horizontal="center" vertical="center"/>
    </xf>
    <xf numFmtId="9" fontId="15" fillId="2" borderId="26" xfId="0" applyNumberFormat="1" applyFont="1" applyFill="1" applyBorder="1" applyAlignment="1">
      <alignment horizontal="center"/>
    </xf>
    <xf numFmtId="43" fontId="15" fillId="2" borderId="6" xfId="0" applyNumberFormat="1" applyFont="1" applyFill="1" applyBorder="1" applyAlignment="1">
      <alignment horizontal="center"/>
    </xf>
    <xf numFmtId="43" fontId="15" fillId="2" borderId="24" xfId="0" applyNumberFormat="1" applyFont="1" applyFill="1" applyBorder="1" applyAlignment="1">
      <alignment horizontal="center"/>
    </xf>
    <xf numFmtId="49" fontId="16" fillId="2" borderId="76" xfId="0" applyNumberFormat="1" applyFont="1" applyFill="1" applyBorder="1" applyAlignment="1">
      <alignment horizontal="center" vertical="center"/>
    </xf>
    <xf numFmtId="0" fontId="16" fillId="2" borderId="58" xfId="0" applyFont="1" applyFill="1" applyBorder="1" applyAlignment="1">
      <alignment horizontal="center" vertical="center"/>
    </xf>
    <xf numFmtId="0" fontId="16" fillId="2" borderId="87" xfId="0" applyFont="1" applyFill="1" applyBorder="1" applyAlignment="1">
      <alignment horizontal="center" vertical="center"/>
    </xf>
    <xf numFmtId="43" fontId="16" fillId="2" borderId="9" xfId="1" applyFont="1" applyFill="1" applyBorder="1" applyAlignment="1">
      <alignment vertical="center"/>
    </xf>
    <xf numFmtId="43" fontId="15" fillId="2" borderId="92" xfId="1" applyFont="1" applyFill="1" applyBorder="1" applyAlignment="1">
      <alignment horizontal="center" vertical="center" wrapText="1"/>
    </xf>
    <xf numFmtId="0" fontId="45" fillId="0" borderId="19" xfId="209" applyFont="1" applyBorder="1" applyAlignment="1">
      <alignment horizontal="center" vertical="center" wrapText="1"/>
    </xf>
    <xf numFmtId="0" fontId="45" fillId="0" borderId="30" xfId="209" applyFont="1" applyBorder="1" applyAlignment="1">
      <alignment horizontal="center" vertical="center" wrapText="1"/>
    </xf>
    <xf numFmtId="43" fontId="15" fillId="2" borderId="37" xfId="1" applyFont="1" applyFill="1" applyBorder="1" applyAlignment="1">
      <alignment horizontal="center" vertical="center"/>
    </xf>
    <xf numFmtId="43" fontId="15" fillId="2" borderId="91" xfId="1" applyFont="1" applyFill="1" applyBorder="1" applyAlignment="1">
      <alignment horizontal="center" vertical="center" wrapText="1"/>
    </xf>
    <xf numFmtId="43" fontId="16" fillId="2" borderId="82" xfId="1" applyFont="1" applyFill="1" applyBorder="1" applyAlignment="1">
      <alignment horizontal="right" vertical="center"/>
    </xf>
    <xf numFmtId="0" fontId="16" fillId="2" borderId="89" xfId="0" applyFont="1" applyFill="1" applyBorder="1" applyAlignment="1">
      <alignment vertical="top" wrapText="1"/>
    </xf>
    <xf numFmtId="41" fontId="16" fillId="2" borderId="18" xfId="1" applyNumberFormat="1" applyFont="1" applyFill="1" applyBorder="1" applyAlignment="1">
      <alignment horizontal="right" vertical="center"/>
    </xf>
    <xf numFmtId="0" fontId="16" fillId="2" borderId="73" xfId="0" applyFont="1" applyFill="1" applyBorder="1" applyAlignment="1">
      <alignment vertical="top" wrapText="1"/>
    </xf>
    <xf numFmtId="41" fontId="16" fillId="2" borderId="24" xfId="1" applyNumberFormat="1" applyFont="1" applyFill="1" applyBorder="1" applyAlignment="1">
      <alignment horizontal="right" vertical="center"/>
    </xf>
    <xf numFmtId="43" fontId="16" fillId="2" borderId="73" xfId="1" applyFont="1" applyFill="1" applyBorder="1" applyAlignment="1">
      <alignment horizontal="center" vertical="center" wrapText="1"/>
    </xf>
    <xf numFmtId="41" fontId="16" fillId="2" borderId="8" xfId="1" applyNumberFormat="1" applyFont="1" applyFill="1" applyBorder="1" applyAlignment="1">
      <alignment horizontal="right" vertical="center"/>
    </xf>
    <xf numFmtId="43" fontId="16" fillId="2" borderId="92" xfId="1" applyFont="1" applyFill="1" applyBorder="1" applyAlignment="1">
      <alignment horizontal="center" vertical="center" wrapText="1"/>
    </xf>
    <xf numFmtId="43" fontId="16" fillId="2" borderId="7" xfId="1" applyFont="1" applyFill="1" applyBorder="1" applyAlignment="1">
      <alignment horizontal="right" vertical="center"/>
    </xf>
    <xf numFmtId="166" fontId="16" fillId="2" borderId="35" xfId="1" applyNumberFormat="1" applyFont="1" applyFill="1" applyBorder="1" applyAlignment="1">
      <alignment horizontal="center" vertical="center" wrapText="1"/>
    </xf>
    <xf numFmtId="41" fontId="16" fillId="2" borderId="47" xfId="1" applyNumberFormat="1" applyFont="1" applyFill="1" applyBorder="1" applyAlignment="1">
      <alignment horizontal="right" vertical="center"/>
    </xf>
    <xf numFmtId="43" fontId="16" fillId="2" borderId="35" xfId="1" applyFont="1" applyFill="1" applyBorder="1" applyAlignment="1">
      <alignment horizontal="right" vertical="center"/>
    </xf>
    <xf numFmtId="43" fontId="16" fillId="2" borderId="37" xfId="1" applyFont="1" applyFill="1" applyBorder="1" applyAlignment="1">
      <alignment vertical="center"/>
    </xf>
    <xf numFmtId="41" fontId="15" fillId="2" borderId="82" xfId="1" applyNumberFormat="1" applyFont="1" applyFill="1" applyBorder="1" applyAlignment="1">
      <alignment vertical="center" wrapText="1"/>
    </xf>
    <xf numFmtId="41" fontId="15" fillId="2" borderId="24" xfId="1" applyNumberFormat="1" applyFont="1" applyFill="1" applyBorder="1" applyAlignment="1">
      <alignment horizontal="center" vertical="center"/>
    </xf>
    <xf numFmtId="43" fontId="15" fillId="2" borderId="20" xfId="1" applyFont="1" applyFill="1" applyBorder="1" applyAlignment="1">
      <alignment vertical="center" wrapText="1"/>
    </xf>
    <xf numFmtId="41" fontId="16" fillId="2" borderId="82" xfId="1" applyNumberFormat="1" applyFont="1" applyFill="1" applyBorder="1" applyAlignment="1">
      <alignment vertical="center" wrapText="1"/>
    </xf>
    <xf numFmtId="41" fontId="16" fillId="2" borderId="24" xfId="1" applyNumberFormat="1" applyFont="1" applyFill="1" applyBorder="1" applyAlignment="1">
      <alignment horizontal="center" vertical="center"/>
    </xf>
    <xf numFmtId="166" fontId="15" fillId="2" borderId="98" xfId="1" applyNumberFormat="1" applyFont="1" applyFill="1" applyBorder="1" applyAlignment="1">
      <alignment horizontal="center" vertical="center" wrapText="1"/>
    </xf>
    <xf numFmtId="166" fontId="41" fillId="2" borderId="99" xfId="1" applyNumberFormat="1" applyFont="1" applyFill="1" applyBorder="1" applyAlignment="1">
      <alignment horizontal="center" vertical="center" wrapText="1"/>
    </xf>
    <xf numFmtId="166" fontId="16" fillId="2" borderId="100" xfId="1" applyNumberFormat="1" applyFont="1" applyFill="1" applyBorder="1" applyAlignment="1">
      <alignment horizontal="center" vertical="center" wrapText="1"/>
    </xf>
    <xf numFmtId="43" fontId="16" fillId="2" borderId="24" xfId="1" applyFont="1" applyFill="1" applyBorder="1" applyAlignment="1">
      <alignment vertical="center"/>
    </xf>
    <xf numFmtId="43" fontId="16" fillId="2" borderId="35" xfId="1" applyFont="1" applyFill="1" applyBorder="1" applyAlignment="1">
      <alignment horizontal="center" vertical="center"/>
    </xf>
    <xf numFmtId="166" fontId="16" fillId="2" borderId="101" xfId="1" applyNumberFormat="1" applyFont="1" applyFill="1" applyBorder="1" applyAlignment="1">
      <alignment horizontal="center" vertical="center" wrapText="1"/>
    </xf>
    <xf numFmtId="41" fontId="15" fillId="2" borderId="24" xfId="1" applyNumberFormat="1" applyFont="1" applyFill="1" applyBorder="1" applyAlignment="1">
      <alignment horizontal="right" vertical="center"/>
    </xf>
    <xf numFmtId="41" fontId="15" fillId="2" borderId="17" xfId="1" applyNumberFormat="1" applyFont="1" applyFill="1" applyBorder="1" applyAlignment="1">
      <alignment horizontal="right" vertical="center"/>
    </xf>
    <xf numFmtId="41" fontId="15" fillId="2" borderId="20" xfId="1" applyNumberFormat="1" applyFont="1" applyFill="1" applyBorder="1" applyAlignment="1">
      <alignment horizontal="right"/>
    </xf>
    <xf numFmtId="41" fontId="16" fillId="2" borderId="82" xfId="1" applyNumberFormat="1" applyFont="1" applyFill="1" applyBorder="1" applyAlignment="1">
      <alignment horizontal="right" vertical="center"/>
    </xf>
    <xf numFmtId="166" fontId="16" fillId="2" borderId="88" xfId="1" applyNumberFormat="1" applyFont="1" applyFill="1" applyBorder="1" applyAlignment="1">
      <alignment horizontal="center" vertical="center" wrapText="1"/>
    </xf>
    <xf numFmtId="43" fontId="16" fillId="2" borderId="20" xfId="1" applyFont="1" applyFill="1" applyBorder="1" applyAlignment="1">
      <alignment horizontal="right" vertical="center"/>
    </xf>
    <xf numFmtId="166" fontId="16" fillId="2" borderId="73" xfId="1" applyNumberFormat="1" applyFont="1" applyFill="1" applyBorder="1" applyAlignment="1">
      <alignment horizontal="center" vertical="center" wrapText="1"/>
    </xf>
    <xf numFmtId="166" fontId="16" fillId="2" borderId="91" xfId="1" applyNumberFormat="1" applyFont="1" applyFill="1" applyBorder="1" applyAlignment="1">
      <alignment horizontal="center" vertical="center" wrapText="1"/>
    </xf>
    <xf numFmtId="41" fontId="15" fillId="2" borderId="20" xfId="1" applyNumberFormat="1" applyFont="1" applyFill="1" applyBorder="1" applyAlignment="1">
      <alignment horizontal="right" wrapText="1"/>
    </xf>
    <xf numFmtId="41" fontId="15" fillId="2" borderId="8" xfId="1" applyNumberFormat="1" applyFont="1" applyFill="1" applyBorder="1" applyAlignment="1">
      <alignment vertical="center" wrapText="1"/>
    </xf>
    <xf numFmtId="10" fontId="52" fillId="0" borderId="53" xfId="0" applyNumberFormat="1" applyFont="1" applyBorder="1" applyAlignment="1">
      <alignment vertical="center" wrapText="1"/>
    </xf>
    <xf numFmtId="0" fontId="3" fillId="2" borderId="82" xfId="0" applyFont="1" applyFill="1" applyBorder="1"/>
    <xf numFmtId="10" fontId="52" fillId="0" borderId="18" xfId="0" applyNumberFormat="1" applyFont="1" applyBorder="1" applyAlignment="1">
      <alignment vertical="center" wrapText="1"/>
    </xf>
    <xf numFmtId="43" fontId="52" fillId="0" borderId="30" xfId="0" applyNumberFormat="1" applyFont="1" applyBorder="1" applyAlignment="1">
      <alignment vertical="center" wrapText="1"/>
    </xf>
    <xf numFmtId="0" fontId="3" fillId="2" borderId="20" xfId="0" applyFont="1" applyFill="1" applyBorder="1"/>
    <xf numFmtId="10" fontId="52" fillId="0" borderId="29" xfId="0" applyNumberFormat="1" applyFont="1" applyBorder="1" applyAlignment="1">
      <alignment vertical="center" wrapText="1"/>
    </xf>
    <xf numFmtId="0" fontId="3" fillId="2" borderId="6" xfId="0" applyFont="1" applyFill="1" applyBorder="1"/>
    <xf numFmtId="0" fontId="15" fillId="2" borderId="29" xfId="0" applyFont="1" applyFill="1" applyBorder="1" applyAlignment="1">
      <alignment vertical="center" wrapText="1"/>
    </xf>
    <xf numFmtId="0" fontId="3" fillId="2" borderId="9" xfId="0" applyFont="1" applyFill="1" applyBorder="1"/>
    <xf numFmtId="0" fontId="3" fillId="2" borderId="29" xfId="0" applyFont="1" applyFill="1" applyBorder="1"/>
    <xf numFmtId="43" fontId="16" fillId="2" borderId="38" xfId="0" applyNumberFormat="1" applyFont="1" applyFill="1" applyBorder="1" applyAlignment="1">
      <alignment horizontal="center" vertical="center"/>
    </xf>
    <xf numFmtId="43" fontId="16" fillId="2" borderId="19" xfId="0" applyNumberFormat="1" applyFont="1" applyFill="1" applyBorder="1" applyAlignment="1">
      <alignment horizontal="center" vertical="center"/>
    </xf>
    <xf numFmtId="41" fontId="15" fillId="2" borderId="26" xfId="1" applyNumberFormat="1" applyFont="1" applyFill="1" applyBorder="1" applyAlignment="1">
      <alignment vertical="center" wrapText="1"/>
    </xf>
    <xf numFmtId="41" fontId="16" fillId="2" borderId="29" xfId="1" applyNumberFormat="1" applyFont="1" applyFill="1" applyBorder="1" applyAlignment="1">
      <alignment horizontal="right" vertical="center"/>
    </xf>
    <xf numFmtId="0" fontId="15" fillId="0" borderId="29" xfId="0" applyFont="1" applyBorder="1" applyAlignment="1">
      <alignment horizontal="left" vertical="top" wrapText="1"/>
    </xf>
    <xf numFmtId="0" fontId="44" fillId="0" borderId="29" xfId="0" applyFont="1" applyBorder="1" applyAlignment="1">
      <alignment horizontal="left" vertical="top" wrapText="1"/>
    </xf>
    <xf numFmtId="0" fontId="15" fillId="0" borderId="24" xfId="0" applyFont="1" applyBorder="1" applyAlignment="1">
      <alignment horizontal="left" vertical="top" wrapText="1"/>
    </xf>
    <xf numFmtId="0" fontId="54" fillId="2" borderId="0" xfId="0" applyFont="1" applyFill="1"/>
    <xf numFmtId="0" fontId="0" fillId="2" borderId="0" xfId="0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15" fillId="2" borderId="0" xfId="0" applyNumberFormat="1" applyFont="1" applyFill="1" applyAlignment="1">
      <alignment horizontal="center" vertical="top"/>
    </xf>
    <xf numFmtId="166" fontId="15" fillId="2" borderId="0" xfId="1" applyNumberFormat="1" applyFont="1" applyFill="1" applyBorder="1" applyAlignment="1">
      <alignment horizontal="center" vertical="center" wrapText="1"/>
    </xf>
    <xf numFmtId="0" fontId="45" fillId="2" borderId="0" xfId="1" applyNumberFormat="1" applyFont="1" applyFill="1" applyBorder="1" applyAlignment="1">
      <alignment horizontal="center" vertical="center" wrapText="1"/>
    </xf>
    <xf numFmtId="43" fontId="45" fillId="2" borderId="0" xfId="1" applyFont="1" applyFill="1" applyBorder="1" applyAlignment="1">
      <alignment horizontal="center" vertical="center" wrapText="1"/>
    </xf>
    <xf numFmtId="166" fontId="45" fillId="2" borderId="0" xfId="1" applyNumberFormat="1" applyFont="1" applyFill="1" applyBorder="1" applyAlignment="1">
      <alignment horizontal="center" vertical="center" wrapText="1"/>
    </xf>
    <xf numFmtId="166" fontId="15" fillId="2" borderId="13" xfId="0" quotePrefix="1" applyNumberFormat="1" applyFont="1" applyFill="1" applyBorder="1" applyAlignment="1">
      <alignment horizontal="center" vertical="center"/>
    </xf>
    <xf numFmtId="49" fontId="15" fillId="2" borderId="12" xfId="0" quotePrefix="1" applyNumberFormat="1" applyFont="1" applyFill="1" applyBorder="1" applyAlignment="1">
      <alignment horizontal="center" vertical="center"/>
    </xf>
    <xf numFmtId="166" fontId="15" fillId="2" borderId="12" xfId="0" quotePrefix="1" applyNumberFormat="1" applyFont="1" applyFill="1" applyBorder="1" applyAlignment="1">
      <alignment horizontal="center" vertical="center"/>
    </xf>
    <xf numFmtId="0" fontId="45" fillId="0" borderId="30" xfId="209" quotePrefix="1" applyFont="1" applyBorder="1" applyAlignment="1">
      <alignment horizontal="center" vertical="center" wrapText="1"/>
    </xf>
    <xf numFmtId="41" fontId="15" fillId="2" borderId="24" xfId="1" quotePrefix="1" applyNumberFormat="1" applyFont="1" applyFill="1" applyBorder="1" applyAlignment="1">
      <alignment horizontal="right" vertical="center"/>
    </xf>
    <xf numFmtId="0" fontId="15" fillId="2" borderId="30" xfId="0" quotePrefix="1" applyFont="1" applyFill="1" applyBorder="1" applyAlignment="1">
      <alignment horizontal="center" vertical="center"/>
    </xf>
    <xf numFmtId="0" fontId="45" fillId="2" borderId="80" xfId="0" quotePrefix="1" applyFont="1" applyFill="1" applyBorder="1" applyAlignment="1">
      <alignment horizontal="center" vertical="center"/>
    </xf>
    <xf numFmtId="0" fontId="45" fillId="2" borderId="19" xfId="0" quotePrefix="1" applyFont="1" applyFill="1" applyBorder="1" applyAlignment="1">
      <alignment horizontal="center" vertical="center"/>
    </xf>
    <xf numFmtId="49" fontId="15" fillId="2" borderId="20" xfId="0" quotePrefix="1" applyNumberFormat="1" applyFont="1" applyFill="1" applyBorder="1" applyAlignment="1">
      <alignment horizontal="center" vertical="center"/>
    </xf>
    <xf numFmtId="49" fontId="15" fillId="2" borderId="9" xfId="0" quotePrefix="1" applyNumberFormat="1" applyFont="1" applyFill="1" applyBorder="1" applyAlignment="1">
      <alignment horizontal="center" vertical="center"/>
    </xf>
    <xf numFmtId="49" fontId="34" fillId="2" borderId="68" xfId="0" quotePrefix="1" applyNumberFormat="1" applyFont="1" applyFill="1" applyBorder="1" applyAlignment="1">
      <alignment horizontal="center" vertical="center"/>
    </xf>
    <xf numFmtId="49" fontId="34" fillId="2" borderId="67" xfId="0" quotePrefix="1" applyNumberFormat="1" applyFont="1" applyFill="1" applyBorder="1" applyAlignment="1">
      <alignment horizontal="center" vertical="center" wrapText="1"/>
    </xf>
    <xf numFmtId="0" fontId="35" fillId="2" borderId="20" xfId="1" quotePrefix="1" applyNumberFormat="1" applyFont="1" applyFill="1" applyBorder="1" applyAlignment="1">
      <alignment horizontal="center" vertical="center"/>
    </xf>
    <xf numFmtId="49" fontId="8" fillId="2" borderId="13" xfId="0" quotePrefix="1" applyNumberFormat="1" applyFont="1" applyFill="1" applyBorder="1" applyAlignment="1">
      <alignment horizontal="center" vertical="center"/>
    </xf>
    <xf numFmtId="49" fontId="8" fillId="2" borderId="12" xfId="0" quotePrefix="1" applyNumberFormat="1" applyFont="1" applyFill="1" applyBorder="1" applyAlignment="1">
      <alignment horizontal="center" vertical="center" wrapText="1"/>
    </xf>
    <xf numFmtId="49" fontId="8" fillId="2" borderId="15" xfId="0" quotePrefix="1" applyNumberFormat="1" applyFont="1" applyFill="1" applyBorder="1" applyAlignment="1">
      <alignment horizontal="center" vertical="center" wrapText="1"/>
    </xf>
    <xf numFmtId="49" fontId="8" fillId="2" borderId="3" xfId="1" quotePrefix="1" applyNumberFormat="1" applyFont="1" applyFill="1" applyBorder="1" applyAlignment="1">
      <alignment horizontal="center" vertical="center"/>
    </xf>
    <xf numFmtId="49" fontId="27" fillId="2" borderId="13" xfId="0" quotePrefix="1" applyNumberFormat="1" applyFont="1" applyFill="1" applyBorder="1" applyAlignment="1">
      <alignment horizontal="center" vertical="center"/>
    </xf>
    <xf numFmtId="49" fontId="27" fillId="2" borderId="13" xfId="0" quotePrefix="1" applyNumberFormat="1" applyFont="1" applyFill="1" applyBorder="1" applyAlignment="1">
      <alignment horizontal="center" vertical="center" wrapText="1"/>
    </xf>
    <xf numFmtId="49" fontId="23" fillId="2" borderId="13" xfId="0" quotePrefix="1" applyNumberFormat="1" applyFont="1" applyFill="1" applyBorder="1" applyAlignment="1">
      <alignment horizontal="center" vertical="center"/>
    </xf>
    <xf numFmtId="166" fontId="23" fillId="2" borderId="12" xfId="0" quotePrefix="1" applyNumberFormat="1" applyFont="1" applyFill="1" applyBorder="1" applyAlignment="1">
      <alignment horizontal="center" vertical="center" wrapText="1"/>
    </xf>
    <xf numFmtId="166" fontId="8" fillId="2" borderId="13" xfId="0" quotePrefix="1" applyNumberFormat="1" applyFont="1" applyFill="1" applyBorder="1" applyAlignment="1">
      <alignment horizontal="center" vertical="center" wrapText="1"/>
    </xf>
    <xf numFmtId="49" fontId="10" fillId="2" borderId="20" xfId="0" quotePrefix="1" applyNumberFormat="1" applyFont="1" applyFill="1" applyBorder="1" applyAlignment="1">
      <alignment horizontal="center" vertical="center"/>
    </xf>
    <xf numFmtId="49" fontId="10" fillId="2" borderId="18" xfId="1" quotePrefix="1" applyNumberFormat="1" applyFont="1" applyFill="1" applyBorder="1" applyAlignment="1">
      <alignment horizontal="center" vertical="center"/>
    </xf>
    <xf numFmtId="49" fontId="10" fillId="2" borderId="20" xfId="1" quotePrefix="1" applyNumberFormat="1" applyFont="1" applyFill="1" applyBorder="1" applyAlignment="1">
      <alignment horizontal="center" vertical="center" wrapText="1"/>
    </xf>
    <xf numFmtId="0" fontId="10" fillId="0" borderId="19" xfId="0" quotePrefix="1" applyFont="1" applyBorder="1" applyAlignment="1">
      <alignment horizontal="center" vertical="center"/>
    </xf>
    <xf numFmtId="0" fontId="10" fillId="0" borderId="8" xfId="0" quotePrefix="1" applyFont="1" applyBorder="1" applyAlignment="1">
      <alignment horizontal="center" vertical="center"/>
    </xf>
    <xf numFmtId="0" fontId="74" fillId="0" borderId="0" xfId="0" applyFont="1"/>
    <xf numFmtId="0" fontId="74" fillId="2" borderId="0" xfId="0" applyFont="1" applyFill="1"/>
    <xf numFmtId="0" fontId="75" fillId="0" borderId="0" xfId="0" applyFont="1"/>
    <xf numFmtId="0" fontId="76" fillId="0" borderId="0" xfId="0" applyFont="1"/>
    <xf numFmtId="0" fontId="77" fillId="0" borderId="21" xfId="0" applyFont="1" applyBorder="1"/>
    <xf numFmtId="0" fontId="77" fillId="0" borderId="0" xfId="0" applyFont="1"/>
    <xf numFmtId="166" fontId="75" fillId="0" borderId="0" xfId="0" applyNumberFormat="1" applyFont="1"/>
    <xf numFmtId="167" fontId="74" fillId="0" borderId="0" xfId="0" applyNumberFormat="1" applyFont="1"/>
    <xf numFmtId="0" fontId="77" fillId="0" borderId="0" xfId="0" applyFont="1" applyAlignment="1">
      <alignment horizontal="center" vertical="center" wrapText="1"/>
    </xf>
    <xf numFmtId="0" fontId="77" fillId="0" borderId="40" xfId="0" applyFont="1" applyBorder="1" applyAlignment="1">
      <alignment wrapText="1"/>
    </xf>
    <xf numFmtId="0" fontId="74" fillId="0" borderId="0" xfId="0" applyFont="1" applyAlignment="1">
      <alignment vertical="center"/>
    </xf>
    <xf numFmtId="0" fontId="74" fillId="2" borderId="0" xfId="0" applyFont="1" applyFill="1" applyAlignment="1">
      <alignment vertical="center"/>
    </xf>
    <xf numFmtId="0" fontId="75" fillId="0" borderId="0" xfId="0" applyFont="1" applyAlignment="1">
      <alignment vertical="center"/>
    </xf>
    <xf numFmtId="0" fontId="76" fillId="0" borderId="0" xfId="0" applyFont="1" applyAlignment="1">
      <alignment vertical="center"/>
    </xf>
    <xf numFmtId="0" fontId="78" fillId="4" borderId="104" xfId="0" applyFont="1" applyFill="1" applyBorder="1" applyAlignment="1">
      <alignment horizontal="center" vertical="center" wrapText="1"/>
    </xf>
    <xf numFmtId="0" fontId="78" fillId="4" borderId="105" xfId="0" applyFont="1" applyFill="1" applyBorder="1" applyAlignment="1">
      <alignment horizontal="center" vertical="center" wrapText="1"/>
    </xf>
    <xf numFmtId="0" fontId="78" fillId="4" borderId="106" xfId="0" applyFont="1" applyFill="1" applyBorder="1" applyAlignment="1">
      <alignment horizontal="center" vertical="center" wrapText="1"/>
    </xf>
    <xf numFmtId="0" fontId="78" fillId="4" borderId="107" xfId="0" applyFont="1" applyFill="1" applyBorder="1" applyAlignment="1">
      <alignment horizontal="center" vertical="center" wrapText="1"/>
    </xf>
    <xf numFmtId="0" fontId="78" fillId="4" borderId="108" xfId="0" applyFont="1" applyFill="1" applyBorder="1" applyAlignment="1">
      <alignment horizontal="center" vertical="center" wrapText="1"/>
    </xf>
    <xf numFmtId="0" fontId="78" fillId="4" borderId="109" xfId="0" applyFont="1" applyFill="1" applyBorder="1" applyAlignment="1">
      <alignment horizontal="center" vertical="center" wrapText="1"/>
    </xf>
    <xf numFmtId="0" fontId="79" fillId="5" borderId="110" xfId="0" applyFont="1" applyFill="1" applyBorder="1" applyAlignment="1">
      <alignment horizontal="center" vertical="center" wrapText="1"/>
    </xf>
    <xf numFmtId="0" fontId="79" fillId="5" borderId="75" xfId="0" applyFont="1" applyFill="1" applyBorder="1" applyAlignment="1">
      <alignment horizontal="center" vertical="center" wrapText="1"/>
    </xf>
    <xf numFmtId="0" fontId="79" fillId="5" borderId="111" xfId="0" applyFont="1" applyFill="1" applyBorder="1" applyAlignment="1">
      <alignment horizontal="center" vertical="center" wrapText="1"/>
    </xf>
    <xf numFmtId="0" fontId="79" fillId="5" borderId="63" xfId="0" applyFont="1" applyFill="1" applyBorder="1" applyAlignment="1">
      <alignment horizontal="center" vertical="center" wrapText="1"/>
    </xf>
    <xf numFmtId="20" fontId="80" fillId="6" borderId="112" xfId="0" quotePrefix="1" applyNumberFormat="1" applyFont="1" applyFill="1" applyBorder="1" applyAlignment="1">
      <alignment horizontal="center" vertical="center" wrapText="1"/>
    </xf>
    <xf numFmtId="9" fontId="80" fillId="6" borderId="113" xfId="0" applyNumberFormat="1" applyFont="1" applyFill="1" applyBorder="1" applyAlignment="1">
      <alignment horizontal="left" vertical="center" wrapText="1"/>
    </xf>
    <xf numFmtId="0" fontId="78" fillId="6" borderId="114" xfId="228" applyFont="1" applyFill="1" applyBorder="1" applyAlignment="1">
      <alignment horizontal="left" vertical="top" wrapText="1"/>
    </xf>
    <xf numFmtId="0" fontId="78" fillId="6" borderId="114" xfId="229" applyFont="1" applyFill="1" applyBorder="1" applyAlignment="1">
      <alignment vertical="top" wrapText="1"/>
    </xf>
    <xf numFmtId="2" fontId="80" fillId="7" borderId="115" xfId="0" applyNumberFormat="1" applyFont="1" applyFill="1" applyBorder="1" applyAlignment="1">
      <alignment horizontal="right" vertical="center" wrapText="1"/>
    </xf>
    <xf numFmtId="166" fontId="80" fillId="7" borderId="116" xfId="0" applyNumberFormat="1" applyFont="1" applyFill="1" applyBorder="1" applyAlignment="1">
      <alignment horizontal="right" vertical="center" wrapText="1"/>
    </xf>
    <xf numFmtId="1" fontId="80" fillId="6" borderId="115" xfId="0" applyNumberFormat="1" applyFont="1" applyFill="1" applyBorder="1" applyAlignment="1">
      <alignment horizontal="center" vertical="center" wrapText="1"/>
    </xf>
    <xf numFmtId="166" fontId="80" fillId="6" borderId="117" xfId="0" applyNumberFormat="1" applyFont="1" applyFill="1" applyBorder="1" applyAlignment="1">
      <alignment horizontal="right" vertical="center" wrapText="1"/>
    </xf>
    <xf numFmtId="2" fontId="80" fillId="6" borderId="118" xfId="0" applyNumberFormat="1" applyFont="1" applyFill="1" applyBorder="1" applyAlignment="1">
      <alignment horizontal="center" vertical="center" wrapText="1"/>
    </xf>
    <xf numFmtId="166" fontId="80" fillId="6" borderId="117" xfId="0" applyNumberFormat="1" applyFont="1" applyFill="1" applyBorder="1" applyAlignment="1">
      <alignment horizontal="center" vertical="center" wrapText="1"/>
    </xf>
    <xf numFmtId="166" fontId="80" fillId="6" borderId="116" xfId="0" applyNumberFormat="1" applyFont="1" applyFill="1" applyBorder="1" applyAlignment="1">
      <alignment horizontal="center" vertical="center" wrapText="1"/>
    </xf>
    <xf numFmtId="166" fontId="80" fillId="6" borderId="119" xfId="0" applyNumberFormat="1" applyFont="1" applyFill="1" applyBorder="1" applyAlignment="1">
      <alignment horizontal="center" vertical="center" wrapText="1"/>
    </xf>
    <xf numFmtId="2" fontId="80" fillId="6" borderId="120" xfId="0" applyNumberFormat="1" applyFont="1" applyFill="1" applyBorder="1" applyAlignment="1">
      <alignment horizontal="center" vertical="center" wrapText="1"/>
    </xf>
    <xf numFmtId="10" fontId="80" fillId="6" borderId="120" xfId="0" applyNumberFormat="1" applyFont="1" applyFill="1" applyBorder="1" applyAlignment="1">
      <alignment horizontal="center" vertical="center" wrapText="1"/>
    </xf>
    <xf numFmtId="10" fontId="80" fillId="6" borderId="116" xfId="0" applyNumberFormat="1" applyFont="1" applyFill="1" applyBorder="1" applyAlignment="1">
      <alignment horizontal="center" vertical="center" wrapText="1"/>
    </xf>
    <xf numFmtId="166" fontId="80" fillId="7" borderId="117" xfId="0" applyNumberFormat="1" applyFont="1" applyFill="1" applyBorder="1" applyAlignment="1">
      <alignment horizontal="right" vertical="center" wrapText="1"/>
    </xf>
    <xf numFmtId="10" fontId="80" fillId="7" borderId="118" xfId="0" applyNumberFormat="1" applyFont="1" applyFill="1" applyBorder="1" applyAlignment="1">
      <alignment horizontal="center" vertical="center" wrapText="1"/>
    </xf>
    <xf numFmtId="10" fontId="80" fillId="7" borderId="119" xfId="0" applyNumberFormat="1" applyFont="1" applyFill="1" applyBorder="1" applyAlignment="1">
      <alignment horizontal="center" vertical="center" wrapText="1"/>
    </xf>
    <xf numFmtId="0" fontId="82" fillId="6" borderId="121" xfId="0" applyFont="1" applyFill="1" applyBorder="1" applyAlignment="1">
      <alignment horizontal="center" vertical="center" wrapText="1"/>
    </xf>
    <xf numFmtId="0" fontId="73" fillId="6" borderId="122" xfId="0" applyFont="1" applyFill="1" applyBorder="1" applyAlignment="1">
      <alignment horizontal="left" vertical="center" wrapText="1"/>
    </xf>
    <xf numFmtId="0" fontId="83" fillId="0" borderId="0" xfId="0" applyFont="1" applyAlignment="1">
      <alignment vertical="center"/>
    </xf>
    <xf numFmtId="10" fontId="83" fillId="0" borderId="0" xfId="0" applyNumberFormat="1" applyFont="1" applyAlignment="1">
      <alignment vertical="center"/>
    </xf>
    <xf numFmtId="0" fontId="83" fillId="2" borderId="0" xfId="0" applyFont="1" applyFill="1" applyAlignment="1">
      <alignment vertical="center"/>
    </xf>
    <xf numFmtId="0" fontId="84" fillId="0" borderId="0" xfId="0" applyFont="1" applyAlignment="1">
      <alignment vertical="center"/>
    </xf>
    <xf numFmtId="0" fontId="85" fillId="0" borderId="0" xfId="0" applyFont="1" applyAlignment="1">
      <alignment vertical="center"/>
    </xf>
    <xf numFmtId="20" fontId="86" fillId="8" borderId="5" xfId="0" applyNumberFormat="1" applyFont="1" applyFill="1" applyBorder="1" applyAlignment="1">
      <alignment horizontal="center" vertical="center" wrapText="1"/>
    </xf>
    <xf numFmtId="9" fontId="86" fillId="8" borderId="6" xfId="0" applyNumberFormat="1" applyFont="1" applyFill="1" applyBorder="1" applyAlignment="1">
      <alignment horizontal="left" vertical="center" wrapText="1"/>
    </xf>
    <xf numFmtId="0" fontId="78" fillId="8" borderId="114" xfId="228" applyFont="1" applyFill="1" applyBorder="1" applyAlignment="1">
      <alignment horizontal="left" vertical="top" wrapText="1"/>
    </xf>
    <xf numFmtId="0" fontId="78" fillId="8" borderId="123" xfId="229" applyFont="1" applyFill="1" applyBorder="1" applyAlignment="1">
      <alignment vertical="top" wrapText="1"/>
    </xf>
    <xf numFmtId="2" fontId="80" fillId="9" borderId="124" xfId="0" applyNumberFormat="1" applyFont="1" applyFill="1" applyBorder="1" applyAlignment="1">
      <alignment horizontal="right" vertical="center" wrapText="1"/>
    </xf>
    <xf numFmtId="166" fontId="80" fillId="9" borderId="125" xfId="0" applyNumberFormat="1" applyFont="1" applyFill="1" applyBorder="1" applyAlignment="1">
      <alignment horizontal="right" vertical="center" wrapText="1"/>
    </xf>
    <xf numFmtId="0" fontId="80" fillId="8" borderId="124" xfId="0" applyFont="1" applyFill="1" applyBorder="1" applyAlignment="1">
      <alignment horizontal="center" vertical="center" wrapText="1"/>
    </xf>
    <xf numFmtId="166" fontId="80" fillId="8" borderId="126" xfId="0" applyNumberFormat="1" applyFont="1" applyFill="1" applyBorder="1" applyAlignment="1">
      <alignment horizontal="right" vertical="center" wrapText="1"/>
    </xf>
    <xf numFmtId="2" fontId="80" fillId="8" borderId="21" xfId="0" applyNumberFormat="1" applyFont="1" applyFill="1" applyBorder="1" applyAlignment="1">
      <alignment horizontal="center" vertical="center" wrapText="1"/>
    </xf>
    <xf numFmtId="166" fontId="80" fillId="8" borderId="127" xfId="0" applyNumberFormat="1" applyFont="1" applyFill="1" applyBorder="1" applyAlignment="1">
      <alignment horizontal="right" vertical="center" wrapText="1"/>
    </xf>
    <xf numFmtId="2" fontId="80" fillId="8" borderId="128" xfId="0" applyNumberFormat="1" applyFont="1" applyFill="1" applyBorder="1" applyAlignment="1">
      <alignment horizontal="center" vertical="center" wrapText="1"/>
    </xf>
    <xf numFmtId="166" fontId="80" fillId="8" borderId="129" xfId="0" applyNumberFormat="1" applyFont="1" applyFill="1" applyBorder="1" applyAlignment="1">
      <alignment horizontal="right" vertical="center" wrapText="1"/>
    </xf>
    <xf numFmtId="2" fontId="87" fillId="8" borderId="128" xfId="0" applyNumberFormat="1" applyFont="1" applyFill="1" applyBorder="1" applyAlignment="1">
      <alignment horizontal="center" vertical="center" wrapText="1"/>
    </xf>
    <xf numFmtId="10" fontId="80" fillId="8" borderId="128" xfId="0" applyNumberFormat="1" applyFont="1" applyFill="1" applyBorder="1" applyAlignment="1">
      <alignment horizontal="center" vertical="center" wrapText="1"/>
    </xf>
    <xf numFmtId="10" fontId="80" fillId="8" borderId="125" xfId="0" applyNumberFormat="1" applyFont="1" applyFill="1" applyBorder="1" applyAlignment="1">
      <alignment horizontal="center" vertical="center" wrapText="1"/>
    </xf>
    <xf numFmtId="2" fontId="86" fillId="9" borderId="124" xfId="0" applyNumberFormat="1" applyFont="1" applyFill="1" applyBorder="1" applyAlignment="1">
      <alignment horizontal="right" vertical="center" wrapText="1"/>
    </xf>
    <xf numFmtId="166" fontId="86" fillId="9" borderId="126" xfId="0" applyNumberFormat="1" applyFont="1" applyFill="1" applyBorder="1" applyAlignment="1">
      <alignment horizontal="right" vertical="center" wrapText="1"/>
    </xf>
    <xf numFmtId="10" fontId="86" fillId="9" borderId="130" xfId="0" applyNumberFormat="1" applyFont="1" applyFill="1" applyBorder="1" applyAlignment="1">
      <alignment horizontal="center" vertical="center" wrapText="1"/>
    </xf>
    <xf numFmtId="10" fontId="86" fillId="9" borderId="129" xfId="0" applyNumberFormat="1" applyFont="1" applyFill="1" applyBorder="1" applyAlignment="1">
      <alignment horizontal="center" vertical="center" wrapText="1"/>
    </xf>
    <xf numFmtId="0" fontId="77" fillId="8" borderId="29" xfId="0" applyFont="1" applyFill="1" applyBorder="1" applyAlignment="1">
      <alignment horizontal="center" vertical="center" wrapText="1"/>
    </xf>
    <xf numFmtId="0" fontId="77" fillId="8" borderId="10" xfId="0" applyFont="1" applyFill="1" applyBorder="1" applyAlignment="1">
      <alignment horizontal="left" vertical="center" wrapText="1"/>
    </xf>
    <xf numFmtId="0" fontId="86" fillId="0" borderId="131" xfId="0" applyFont="1" applyBorder="1" applyAlignment="1">
      <alignment horizontal="center" vertical="center" wrapText="1"/>
    </xf>
    <xf numFmtId="9" fontId="86" fillId="0" borderId="132" xfId="0" applyNumberFormat="1" applyFont="1" applyBorder="1" applyAlignment="1">
      <alignment horizontal="left" vertical="center" wrapText="1"/>
    </xf>
    <xf numFmtId="0" fontId="79" fillId="2" borderId="114" xfId="228" applyFont="1" applyFill="1" applyBorder="1" applyAlignment="1">
      <alignment horizontal="left" vertical="top" wrapText="1"/>
    </xf>
    <xf numFmtId="0" fontId="79" fillId="2" borderId="123" xfId="228" applyFont="1" applyFill="1" applyBorder="1" applyAlignment="1">
      <alignment horizontal="left" vertical="top" wrapText="1"/>
    </xf>
    <xf numFmtId="2" fontId="86" fillId="10" borderId="133" xfId="0" applyNumberFormat="1" applyFont="1" applyFill="1" applyBorder="1" applyAlignment="1">
      <alignment horizontal="right" vertical="center" wrapText="1"/>
    </xf>
    <xf numFmtId="166" fontId="86" fillId="10" borderId="134" xfId="0" applyNumberFormat="1" applyFont="1" applyFill="1" applyBorder="1" applyAlignment="1">
      <alignment horizontal="right" vertical="center" wrapText="1"/>
    </xf>
    <xf numFmtId="0" fontId="79" fillId="0" borderId="135" xfId="230" applyFont="1" applyBorder="1" applyAlignment="1">
      <alignment horizontal="right" vertical="center" wrapText="1"/>
    </xf>
    <xf numFmtId="41" fontId="88" fillId="2" borderId="20" xfId="231" applyNumberFormat="1" applyFont="1" applyFill="1" applyBorder="1" applyAlignment="1">
      <alignment horizontal="right" vertical="center"/>
    </xf>
    <xf numFmtId="41" fontId="89" fillId="11" borderId="136" xfId="232" applyFont="1" applyFill="1" applyBorder="1" applyAlignment="1" applyProtection="1">
      <alignment horizontal="right" vertical="center"/>
    </xf>
    <xf numFmtId="41" fontId="89" fillId="11" borderId="105" xfId="232" applyFont="1" applyFill="1" applyBorder="1" applyAlignment="1" applyProtection="1">
      <alignment vertical="center"/>
    </xf>
    <xf numFmtId="41" fontId="89" fillId="2" borderId="20" xfId="232" applyFont="1" applyFill="1" applyBorder="1" applyAlignment="1" applyProtection="1">
      <alignment horizontal="right" vertical="center"/>
    </xf>
    <xf numFmtId="41" fontId="89" fillId="2" borderId="26" xfId="232" applyFont="1" applyFill="1" applyBorder="1" applyAlignment="1" applyProtection="1">
      <alignment vertical="center"/>
    </xf>
    <xf numFmtId="1" fontId="82" fillId="0" borderId="137" xfId="0" applyNumberFormat="1" applyFont="1" applyBorder="1" applyAlignment="1">
      <alignment horizontal="center" vertical="center" wrapText="1"/>
    </xf>
    <xf numFmtId="166" fontId="82" fillId="0" borderId="138" xfId="0" applyNumberFormat="1" applyFont="1" applyBorder="1" applyAlignment="1">
      <alignment horizontal="center" vertical="center" wrapText="1"/>
    </xf>
    <xf numFmtId="166" fontId="82" fillId="0" borderId="139" xfId="0" applyNumberFormat="1" applyFont="1" applyBorder="1" applyAlignment="1">
      <alignment horizontal="center" vertical="center" wrapText="1"/>
    </xf>
    <xf numFmtId="1" fontId="82" fillId="0" borderId="140" xfId="0" applyNumberFormat="1" applyFont="1" applyBorder="1" applyAlignment="1">
      <alignment horizontal="center" vertical="center" wrapText="1"/>
    </xf>
    <xf numFmtId="166" fontId="82" fillId="0" borderId="139" xfId="0" applyNumberFormat="1" applyFont="1" applyBorder="1" applyAlignment="1">
      <alignment horizontal="right" vertical="center" wrapText="1"/>
    </xf>
    <xf numFmtId="10" fontId="82" fillId="0" borderId="140" xfId="0" applyNumberFormat="1" applyFont="1" applyBorder="1" applyAlignment="1">
      <alignment horizontal="center" vertical="center" wrapText="1"/>
    </xf>
    <xf numFmtId="10" fontId="82" fillId="0" borderId="138" xfId="0" applyNumberFormat="1" applyFont="1" applyBorder="1" applyAlignment="1">
      <alignment horizontal="center" vertical="center" wrapText="1"/>
    </xf>
    <xf numFmtId="2" fontId="86" fillId="10" borderId="137" xfId="0" applyNumberFormat="1" applyFont="1" applyFill="1" applyBorder="1" applyAlignment="1">
      <alignment horizontal="right" vertical="center" wrapText="1"/>
    </xf>
    <xf numFmtId="166" fontId="86" fillId="10" borderId="141" xfId="0" applyNumberFormat="1" applyFont="1" applyFill="1" applyBorder="1" applyAlignment="1">
      <alignment horizontal="right" vertical="center" wrapText="1"/>
    </xf>
    <xf numFmtId="10" fontId="86" fillId="10" borderId="142" xfId="0" applyNumberFormat="1" applyFont="1" applyFill="1" applyBorder="1" applyAlignment="1">
      <alignment horizontal="center" vertical="center" wrapText="1"/>
    </xf>
    <xf numFmtId="10" fontId="86" fillId="10" borderId="139" xfId="0" applyNumberFormat="1" applyFont="1" applyFill="1" applyBorder="1" applyAlignment="1">
      <alignment horizontal="center" vertical="center" wrapText="1"/>
    </xf>
    <xf numFmtId="0" fontId="86" fillId="0" borderId="8" xfId="0" applyFont="1" applyBorder="1" applyAlignment="1">
      <alignment horizontal="center" vertical="center" wrapText="1"/>
    </xf>
    <xf numFmtId="0" fontId="77" fillId="0" borderId="27" xfId="0" applyFont="1" applyBorder="1" applyAlignment="1">
      <alignment horizontal="left" vertical="center" wrapText="1"/>
    </xf>
    <xf numFmtId="166" fontId="74" fillId="0" borderId="0" xfId="0" applyNumberFormat="1" applyFont="1" applyAlignment="1">
      <alignment vertical="center"/>
    </xf>
    <xf numFmtId="9" fontId="74" fillId="2" borderId="0" xfId="0" applyNumberFormat="1" applyFont="1" applyFill="1" applyAlignment="1">
      <alignment vertical="center"/>
    </xf>
    <xf numFmtId="0" fontId="86" fillId="0" borderId="143" xfId="0" applyFont="1" applyBorder="1" applyAlignment="1">
      <alignment horizontal="center" vertical="center" wrapText="1"/>
    </xf>
    <xf numFmtId="9" fontId="86" fillId="0" borderId="144" xfId="0" applyNumberFormat="1" applyFont="1" applyBorder="1" applyAlignment="1">
      <alignment horizontal="left" vertical="center" wrapText="1"/>
    </xf>
    <xf numFmtId="2" fontId="86" fillId="10" borderId="145" xfId="0" applyNumberFormat="1" applyFont="1" applyFill="1" applyBorder="1" applyAlignment="1">
      <alignment horizontal="right" vertical="center" wrapText="1"/>
    </xf>
    <xf numFmtId="166" fontId="86" fillId="10" borderId="146" xfId="0" applyNumberFormat="1" applyFont="1" applyFill="1" applyBorder="1" applyAlignment="1">
      <alignment horizontal="right" vertical="center" wrapText="1"/>
    </xf>
    <xf numFmtId="41" fontId="89" fillId="2" borderId="20" xfId="0" applyNumberFormat="1" applyFont="1" applyFill="1" applyBorder="1" applyAlignment="1">
      <alignment vertical="center"/>
    </xf>
    <xf numFmtId="1" fontId="82" fillId="0" borderId="104" xfId="0" applyNumberFormat="1" applyFont="1" applyBorder="1" applyAlignment="1">
      <alignment horizontal="center" vertical="center" wrapText="1"/>
    </xf>
    <xf numFmtId="166" fontId="82" fillId="0" borderId="105" xfId="0" applyNumberFormat="1" applyFont="1" applyBorder="1" applyAlignment="1">
      <alignment horizontal="center" vertical="center" wrapText="1"/>
    </xf>
    <xf numFmtId="166" fontId="82" fillId="0" borderId="108" xfId="0" applyNumberFormat="1" applyFont="1" applyBorder="1" applyAlignment="1">
      <alignment horizontal="center" vertical="center" wrapText="1"/>
    </xf>
    <xf numFmtId="1" fontId="82" fillId="0" borderId="109" xfId="0" applyNumberFormat="1" applyFont="1" applyBorder="1" applyAlignment="1">
      <alignment horizontal="center" vertical="center" wrapText="1"/>
    </xf>
    <xf numFmtId="166" fontId="82" fillId="0" borderId="108" xfId="0" applyNumberFormat="1" applyFont="1" applyBorder="1" applyAlignment="1">
      <alignment horizontal="right" vertical="center" wrapText="1"/>
    </xf>
    <xf numFmtId="10" fontId="82" fillId="0" borderId="109" xfId="0" applyNumberFormat="1" applyFont="1" applyBorder="1" applyAlignment="1">
      <alignment horizontal="center" vertical="center" wrapText="1"/>
    </xf>
    <xf numFmtId="10" fontId="82" fillId="0" borderId="105" xfId="0" applyNumberFormat="1" applyFont="1" applyBorder="1" applyAlignment="1">
      <alignment horizontal="center" vertical="center" wrapText="1"/>
    </xf>
    <xf numFmtId="2" fontId="86" fillId="10" borderId="104" xfId="0" applyNumberFormat="1" applyFont="1" applyFill="1" applyBorder="1" applyAlignment="1">
      <alignment horizontal="right" vertical="center" wrapText="1"/>
    </xf>
    <xf numFmtId="166" fontId="86" fillId="10" borderId="106" xfId="0" applyNumberFormat="1" applyFont="1" applyFill="1" applyBorder="1" applyAlignment="1">
      <alignment horizontal="right" vertical="center" wrapText="1"/>
    </xf>
    <xf numFmtId="10" fontId="86" fillId="10" borderId="107" xfId="0" applyNumberFormat="1" applyFont="1" applyFill="1" applyBorder="1" applyAlignment="1">
      <alignment horizontal="center" vertical="center" wrapText="1"/>
    </xf>
    <xf numFmtId="10" fontId="86" fillId="10" borderId="108" xfId="0" applyNumberFormat="1" applyFont="1" applyFill="1" applyBorder="1" applyAlignment="1">
      <alignment horizontal="center" vertical="center" wrapText="1"/>
    </xf>
    <xf numFmtId="0" fontId="86" fillId="0" borderId="30" xfId="0" applyFont="1" applyBorder="1" applyAlignment="1">
      <alignment horizontal="center" vertical="center" wrapText="1"/>
    </xf>
    <xf numFmtId="0" fontId="77" fillId="0" borderId="22" xfId="0" applyFont="1" applyBorder="1" applyAlignment="1">
      <alignment horizontal="left" vertical="center" wrapText="1"/>
    </xf>
    <xf numFmtId="10" fontId="74" fillId="0" borderId="0" xfId="0" applyNumberFormat="1" applyFont="1" applyAlignment="1">
      <alignment vertical="center"/>
    </xf>
    <xf numFmtId="10" fontId="74" fillId="2" borderId="0" xfId="0" applyNumberFormat="1" applyFont="1" applyFill="1" applyAlignment="1">
      <alignment vertical="center"/>
    </xf>
    <xf numFmtId="41" fontId="89" fillId="2" borderId="20" xfId="0" applyNumberFormat="1" applyFont="1" applyFill="1" applyBorder="1" applyAlignment="1">
      <alignment horizontal="right" vertical="center"/>
    </xf>
    <xf numFmtId="0" fontId="90" fillId="2" borderId="136" xfId="0" applyFont="1" applyFill="1" applyBorder="1" applyAlignment="1">
      <alignment horizontal="center" vertical="center"/>
    </xf>
    <xf numFmtId="41" fontId="89" fillId="2" borderId="105" xfId="232" applyFont="1" applyFill="1" applyBorder="1" applyAlignment="1" applyProtection="1">
      <alignment vertical="center"/>
    </xf>
    <xf numFmtId="41" fontId="89" fillId="11" borderId="20" xfId="232" applyFont="1" applyFill="1" applyBorder="1" applyAlignment="1" applyProtection="1">
      <alignment vertical="center"/>
    </xf>
    <xf numFmtId="0" fontId="86" fillId="0" borderId="147" xfId="0" applyFont="1" applyBorder="1" applyAlignment="1">
      <alignment horizontal="center" vertical="center" wrapText="1"/>
    </xf>
    <xf numFmtId="9" fontId="86" fillId="0" borderId="148" xfId="0" applyNumberFormat="1" applyFont="1" applyBorder="1" applyAlignment="1">
      <alignment horizontal="left" vertical="center" wrapText="1"/>
    </xf>
    <xf numFmtId="2" fontId="86" fillId="10" borderId="149" xfId="0" applyNumberFormat="1" applyFont="1" applyFill="1" applyBorder="1" applyAlignment="1">
      <alignment horizontal="right" vertical="center" wrapText="1"/>
    </xf>
    <xf numFmtId="166" fontId="86" fillId="10" borderId="150" xfId="0" applyNumberFormat="1" applyFont="1" applyFill="1" applyBorder="1" applyAlignment="1">
      <alignment horizontal="right" vertical="center" wrapText="1"/>
    </xf>
    <xf numFmtId="41" fontId="90" fillId="2" borderId="105" xfId="0" applyNumberFormat="1" applyFont="1" applyFill="1" applyBorder="1" applyAlignment="1">
      <alignment horizontal="left" vertical="center" wrapText="1"/>
    </xf>
    <xf numFmtId="41" fontId="90" fillId="2" borderId="24" xfId="0" applyNumberFormat="1" applyFont="1" applyFill="1" applyBorder="1" applyAlignment="1">
      <alignment horizontal="left" vertical="center" wrapText="1"/>
    </xf>
    <xf numFmtId="1" fontId="82" fillId="0" borderId="151" xfId="0" applyNumberFormat="1" applyFont="1" applyBorder="1" applyAlignment="1">
      <alignment horizontal="center" vertical="center" wrapText="1"/>
    </xf>
    <xf numFmtId="166" fontId="82" fillId="0" borderId="152" xfId="0" applyNumberFormat="1" applyFont="1" applyBorder="1" applyAlignment="1">
      <alignment horizontal="center" vertical="center" wrapText="1"/>
    </xf>
    <xf numFmtId="166" fontId="82" fillId="0" borderId="153" xfId="0" applyNumberFormat="1" applyFont="1" applyBorder="1" applyAlignment="1">
      <alignment horizontal="center" vertical="center" wrapText="1"/>
    </xf>
    <xf numFmtId="1" fontId="82" fillId="0" borderId="154" xfId="0" applyNumberFormat="1" applyFont="1" applyBorder="1" applyAlignment="1">
      <alignment horizontal="center" vertical="center" wrapText="1"/>
    </xf>
    <xf numFmtId="166" fontId="82" fillId="0" borderId="153" xfId="0" applyNumberFormat="1" applyFont="1" applyBorder="1" applyAlignment="1">
      <alignment horizontal="right" vertical="center" wrapText="1"/>
    </xf>
    <xf numFmtId="10" fontId="82" fillId="0" borderId="154" xfId="0" applyNumberFormat="1" applyFont="1" applyBorder="1" applyAlignment="1">
      <alignment horizontal="center" vertical="center" wrapText="1"/>
    </xf>
    <xf numFmtId="10" fontId="82" fillId="0" borderId="152" xfId="0" applyNumberFormat="1" applyFont="1" applyBorder="1" applyAlignment="1">
      <alignment horizontal="center" vertical="center" wrapText="1"/>
    </xf>
    <xf numFmtId="2" fontId="86" fillId="10" borderId="151" xfId="0" applyNumberFormat="1" applyFont="1" applyFill="1" applyBorder="1" applyAlignment="1">
      <alignment horizontal="right" vertical="center" wrapText="1"/>
    </xf>
    <xf numFmtId="166" fontId="86" fillId="10" borderId="155" xfId="0" applyNumberFormat="1" applyFont="1" applyFill="1" applyBorder="1" applyAlignment="1">
      <alignment horizontal="right" vertical="center" wrapText="1"/>
    </xf>
    <xf numFmtId="10" fontId="86" fillId="10" borderId="156" xfId="0" applyNumberFormat="1" applyFont="1" applyFill="1" applyBorder="1" applyAlignment="1">
      <alignment horizontal="center" vertical="center" wrapText="1"/>
    </xf>
    <xf numFmtId="10" fontId="86" fillId="10" borderId="153" xfId="0" applyNumberFormat="1" applyFont="1" applyFill="1" applyBorder="1" applyAlignment="1">
      <alignment horizontal="center" vertical="center" wrapText="1"/>
    </xf>
    <xf numFmtId="0" fontId="86" fillId="0" borderId="54" xfId="0" applyFont="1" applyBorder="1" applyAlignment="1">
      <alignment horizontal="center" vertical="center" wrapText="1"/>
    </xf>
    <xf numFmtId="0" fontId="77" fillId="0" borderId="31" xfId="0" applyFont="1" applyBorder="1" applyAlignment="1">
      <alignment horizontal="left" vertical="center" wrapText="1"/>
    </xf>
    <xf numFmtId="0" fontId="86" fillId="0" borderId="157" xfId="0" applyFont="1" applyBorder="1" applyAlignment="1">
      <alignment horizontal="center" vertical="center" wrapText="1"/>
    </xf>
    <xf numFmtId="9" fontId="86" fillId="0" borderId="158" xfId="0" applyNumberFormat="1" applyFont="1" applyBorder="1" applyAlignment="1">
      <alignment horizontal="left" vertical="center" wrapText="1"/>
    </xf>
    <xf numFmtId="0" fontId="86" fillId="0" borderId="158" xfId="0" applyFont="1" applyBorder="1" applyAlignment="1">
      <alignment horizontal="left" vertical="center" wrapText="1"/>
    </xf>
    <xf numFmtId="2" fontId="86" fillId="0" borderId="158" xfId="0" applyNumberFormat="1" applyFont="1" applyBorder="1" applyAlignment="1">
      <alignment horizontal="right" vertical="center" wrapText="1"/>
    </xf>
    <xf numFmtId="166" fontId="86" fillId="0" borderId="158" xfId="0" applyNumberFormat="1" applyFont="1" applyBorder="1" applyAlignment="1">
      <alignment horizontal="right" vertical="center" wrapText="1"/>
    </xf>
    <xf numFmtId="166" fontId="86" fillId="0" borderId="159" xfId="0" applyNumberFormat="1" applyFont="1" applyBorder="1" applyAlignment="1">
      <alignment horizontal="right" vertical="center" wrapText="1"/>
    </xf>
    <xf numFmtId="0" fontId="86" fillId="0" borderId="160" xfId="0" applyFont="1" applyBorder="1" applyAlignment="1">
      <alignment horizontal="center" vertical="center" wrapText="1"/>
    </xf>
    <xf numFmtId="166" fontId="91" fillId="0" borderId="158" xfId="0" applyNumberFormat="1" applyFont="1" applyBorder="1" applyAlignment="1">
      <alignment horizontal="right" vertical="center" wrapText="1"/>
    </xf>
    <xf numFmtId="1" fontId="80" fillId="0" borderId="157" xfId="0" applyNumberFormat="1" applyFont="1" applyBorder="1" applyAlignment="1">
      <alignment horizontal="center" vertical="center"/>
    </xf>
    <xf numFmtId="166" fontId="86" fillId="0" borderId="158" xfId="0" applyNumberFormat="1" applyFont="1" applyBorder="1" applyAlignment="1">
      <alignment vertical="center" wrapText="1"/>
    </xf>
    <xf numFmtId="2" fontId="86" fillId="0" borderId="158" xfId="0" applyNumberFormat="1" applyFont="1" applyBorder="1" applyAlignment="1">
      <alignment vertical="center" wrapText="1"/>
    </xf>
    <xf numFmtId="166" fontId="86" fillId="0" borderId="161" xfId="0" applyNumberFormat="1" applyFont="1" applyBorder="1" applyAlignment="1">
      <alignment vertical="center" wrapText="1"/>
    </xf>
    <xf numFmtId="1" fontId="86" fillId="0" borderId="158" xfId="0" applyNumberFormat="1" applyFont="1" applyBorder="1" applyAlignment="1">
      <alignment horizontal="center" vertical="center" wrapText="1"/>
    </xf>
    <xf numFmtId="0" fontId="91" fillId="0" borderId="161" xfId="0" applyFont="1" applyBorder="1" applyAlignment="1">
      <alignment horizontal="right" vertical="center"/>
    </xf>
    <xf numFmtId="10" fontId="80" fillId="0" borderId="162" xfId="0" applyNumberFormat="1" applyFont="1" applyBorder="1" applyAlignment="1">
      <alignment horizontal="center" vertical="center" wrapText="1"/>
    </xf>
    <xf numFmtId="10" fontId="80" fillId="0" borderId="134" xfId="0" applyNumberFormat="1" applyFont="1" applyBorder="1" applyAlignment="1">
      <alignment horizontal="center" vertical="center" wrapText="1"/>
    </xf>
    <xf numFmtId="2" fontId="86" fillId="0" borderId="160" xfId="0" applyNumberFormat="1" applyFont="1" applyBorder="1" applyAlignment="1">
      <alignment horizontal="right" vertical="center" wrapText="1"/>
    </xf>
    <xf numFmtId="10" fontId="86" fillId="0" borderId="158" xfId="0" applyNumberFormat="1" applyFont="1" applyBorder="1" applyAlignment="1">
      <alignment horizontal="center" vertical="center" wrapText="1"/>
    </xf>
    <xf numFmtId="0" fontId="77" fillId="0" borderId="158" xfId="0" applyFont="1" applyBorder="1" applyAlignment="1">
      <alignment horizontal="center" vertical="center" wrapText="1"/>
    </xf>
    <xf numFmtId="0" fontId="77" fillId="0" borderId="161" xfId="0" applyFont="1" applyBorder="1" applyAlignment="1">
      <alignment horizontal="left" vertical="center" wrapText="1"/>
    </xf>
    <xf numFmtId="43" fontId="74" fillId="0" borderId="0" xfId="0" applyNumberFormat="1" applyFont="1" applyAlignment="1">
      <alignment vertical="center"/>
    </xf>
    <xf numFmtId="43" fontId="74" fillId="2" borderId="0" xfId="0" applyNumberFormat="1" applyFont="1" applyFill="1" applyAlignment="1">
      <alignment vertical="center"/>
    </xf>
    <xf numFmtId="0" fontId="86" fillId="0" borderId="163" xfId="0" applyFont="1" applyBorder="1" applyAlignment="1">
      <alignment horizontal="center" vertical="center" wrapText="1"/>
    </xf>
    <xf numFmtId="9" fontId="86" fillId="0" borderId="164" xfId="0" applyNumberFormat="1" applyFont="1" applyBorder="1" applyAlignment="1">
      <alignment horizontal="left" vertical="center" wrapText="1"/>
    </xf>
    <xf numFmtId="0" fontId="86" fillId="0" borderId="164" xfId="0" applyFont="1" applyBorder="1" applyAlignment="1">
      <alignment horizontal="left" vertical="center" wrapText="1"/>
    </xf>
    <xf numFmtId="2" fontId="86" fillId="0" borderId="164" xfId="0" applyNumberFormat="1" applyFont="1" applyBorder="1" applyAlignment="1">
      <alignment horizontal="right" vertical="center" wrapText="1"/>
    </xf>
    <xf numFmtId="166" fontId="86" fillId="0" borderId="164" xfId="0" applyNumberFormat="1" applyFont="1" applyBorder="1" applyAlignment="1">
      <alignment horizontal="right" vertical="center" wrapText="1"/>
    </xf>
    <xf numFmtId="166" fontId="86" fillId="0" borderId="165" xfId="0" applyNumberFormat="1" applyFont="1" applyBorder="1" applyAlignment="1">
      <alignment horizontal="right" vertical="center" wrapText="1"/>
    </xf>
    <xf numFmtId="0" fontId="86" fillId="0" borderId="166" xfId="0" applyFont="1" applyBorder="1" applyAlignment="1">
      <alignment horizontal="center" vertical="center" wrapText="1"/>
    </xf>
    <xf numFmtId="1" fontId="80" fillId="0" borderId="163" xfId="0" applyNumberFormat="1" applyFont="1" applyBorder="1" applyAlignment="1">
      <alignment horizontal="center" vertical="center"/>
    </xf>
    <xf numFmtId="166" fontId="86" fillId="0" borderId="164" xfId="0" applyNumberFormat="1" applyFont="1" applyBorder="1" applyAlignment="1">
      <alignment vertical="center" wrapText="1"/>
    </xf>
    <xf numFmtId="2" fontId="86" fillId="0" borderId="164" xfId="0" applyNumberFormat="1" applyFont="1" applyBorder="1" applyAlignment="1">
      <alignment vertical="center" wrapText="1"/>
    </xf>
    <xf numFmtId="1" fontId="86" fillId="0" borderId="164" xfId="0" applyNumberFormat="1" applyFont="1" applyBorder="1" applyAlignment="1">
      <alignment horizontal="center" vertical="center" wrapText="1"/>
    </xf>
    <xf numFmtId="166" fontId="91" fillId="0" borderId="167" xfId="0" applyNumberFormat="1" applyFont="1" applyBorder="1" applyAlignment="1">
      <alignment horizontal="right" vertical="center"/>
    </xf>
    <xf numFmtId="10" fontId="80" fillId="0" borderId="168" xfId="0" applyNumberFormat="1" applyFont="1" applyBorder="1" applyAlignment="1">
      <alignment horizontal="center" vertical="center" wrapText="1"/>
    </xf>
    <xf numFmtId="10" fontId="80" fillId="0" borderId="150" xfId="0" applyNumberFormat="1" applyFont="1" applyBorder="1" applyAlignment="1">
      <alignment horizontal="center" vertical="center" wrapText="1"/>
    </xf>
    <xf numFmtId="2" fontId="86" fillId="0" borderId="166" xfId="0" applyNumberFormat="1" applyFont="1" applyBorder="1" applyAlignment="1">
      <alignment horizontal="right" vertical="center" wrapText="1"/>
    </xf>
    <xf numFmtId="10" fontId="86" fillId="0" borderId="164" xfId="0" applyNumberFormat="1" applyFont="1" applyBorder="1" applyAlignment="1">
      <alignment horizontal="center" vertical="center" wrapText="1"/>
    </xf>
    <xf numFmtId="0" fontId="77" fillId="0" borderId="164" xfId="0" applyFont="1" applyBorder="1" applyAlignment="1">
      <alignment horizontal="center" vertical="center" wrapText="1"/>
    </xf>
    <xf numFmtId="0" fontId="77" fillId="0" borderId="167" xfId="0" applyFont="1" applyBorder="1" applyAlignment="1">
      <alignment horizontal="left" vertical="center" wrapText="1"/>
    </xf>
    <xf numFmtId="0" fontId="86" fillId="12" borderId="51" xfId="0" applyFont="1" applyFill="1" applyBorder="1" applyAlignment="1">
      <alignment horizontal="center" vertical="center" wrapText="1"/>
    </xf>
    <xf numFmtId="9" fontId="86" fillId="12" borderId="20" xfId="0" applyNumberFormat="1" applyFont="1" applyFill="1" applyBorder="1" applyAlignment="1">
      <alignment horizontal="left" vertical="center" wrapText="1"/>
    </xf>
    <xf numFmtId="0" fontId="92" fillId="12" borderId="114" xfId="228" applyFont="1" applyFill="1" applyBorder="1" applyAlignment="1">
      <alignment horizontal="left" vertical="top" wrapText="1"/>
    </xf>
    <xf numFmtId="0" fontId="92" fillId="12" borderId="114" xfId="229" applyFont="1" applyFill="1" applyBorder="1" applyAlignment="1">
      <alignment vertical="top" wrapText="1"/>
    </xf>
    <xf numFmtId="2" fontId="80" fillId="10" borderId="104" xfId="0" applyNumberFormat="1" applyFont="1" applyFill="1" applyBorder="1" applyAlignment="1">
      <alignment horizontal="right" vertical="center" wrapText="1"/>
    </xf>
    <xf numFmtId="166" fontId="80" fillId="10" borderId="105" xfId="0" applyNumberFormat="1" applyFont="1" applyFill="1" applyBorder="1" applyAlignment="1">
      <alignment horizontal="right" vertical="center" wrapText="1"/>
    </xf>
    <xf numFmtId="0" fontId="80" fillId="12" borderId="104" xfId="0" applyFont="1" applyFill="1" applyBorder="1" applyAlignment="1">
      <alignment horizontal="center" vertical="center" wrapText="1"/>
    </xf>
    <xf numFmtId="166" fontId="80" fillId="12" borderId="106" xfId="0" applyNumberFormat="1" applyFont="1" applyFill="1" applyBorder="1" applyAlignment="1">
      <alignment horizontal="right" vertical="center" wrapText="1"/>
    </xf>
    <xf numFmtId="2" fontId="80" fillId="12" borderId="107" xfId="0" applyNumberFormat="1" applyFont="1" applyFill="1" applyBorder="1" applyAlignment="1">
      <alignment horizontal="center" vertical="center" wrapText="1"/>
    </xf>
    <xf numFmtId="166" fontId="80" fillId="12" borderId="105" xfId="0" applyNumberFormat="1" applyFont="1" applyFill="1" applyBorder="1" applyAlignment="1">
      <alignment horizontal="right" vertical="center" wrapText="1"/>
    </xf>
    <xf numFmtId="2" fontId="80" fillId="12" borderId="109" xfId="0" applyNumberFormat="1" applyFont="1" applyFill="1" applyBorder="1" applyAlignment="1">
      <alignment horizontal="center" vertical="center" wrapText="1"/>
    </xf>
    <xf numFmtId="166" fontId="80" fillId="12" borderId="108" xfId="0" applyNumberFormat="1" applyFont="1" applyFill="1" applyBorder="1" applyAlignment="1">
      <alignment horizontal="right" vertical="center" wrapText="1"/>
    </xf>
    <xf numFmtId="2" fontId="87" fillId="12" borderId="128" xfId="0" applyNumberFormat="1" applyFont="1" applyFill="1" applyBorder="1" applyAlignment="1">
      <alignment horizontal="center" vertical="center" wrapText="1"/>
    </xf>
    <xf numFmtId="10" fontId="80" fillId="12" borderId="109" xfId="0" applyNumberFormat="1" applyFont="1" applyFill="1" applyBorder="1" applyAlignment="1">
      <alignment horizontal="center" vertical="center" wrapText="1"/>
    </xf>
    <xf numFmtId="10" fontId="80" fillId="12" borderId="105" xfId="0" applyNumberFormat="1" applyFont="1" applyFill="1" applyBorder="1" applyAlignment="1">
      <alignment horizontal="center" vertical="center" wrapText="1"/>
    </xf>
    <xf numFmtId="0" fontId="77" fillId="12" borderId="30" xfId="0" applyFont="1" applyFill="1" applyBorder="1" applyAlignment="1">
      <alignment horizontal="center" vertical="center" wrapText="1"/>
    </xf>
    <xf numFmtId="0" fontId="77" fillId="12" borderId="22" xfId="0" applyFont="1" applyFill="1" applyBorder="1" applyAlignment="1">
      <alignment horizontal="left" vertical="center" wrapText="1"/>
    </xf>
    <xf numFmtId="41" fontId="89" fillId="2" borderId="18" xfId="0" applyNumberFormat="1" applyFont="1" applyFill="1" applyBorder="1" applyAlignment="1">
      <alignment horizontal="left" vertical="center" wrapText="1"/>
    </xf>
    <xf numFmtId="0" fontId="88" fillId="2" borderId="51" xfId="0" applyFont="1" applyFill="1" applyBorder="1" applyAlignment="1">
      <alignment horizontal="center" vertical="center" wrapText="1"/>
    </xf>
    <xf numFmtId="166" fontId="93" fillId="13" borderId="20" xfId="0" applyNumberFormat="1" applyFont="1" applyFill="1" applyBorder="1" applyAlignment="1">
      <alignment horizontal="center" vertical="center" wrapText="1"/>
    </xf>
    <xf numFmtId="0" fontId="88" fillId="2" borderId="20" xfId="0" applyFont="1" applyFill="1" applyBorder="1" applyAlignment="1">
      <alignment horizontal="center" vertical="center" wrapText="1"/>
    </xf>
    <xf numFmtId="1" fontId="94" fillId="0" borderId="142" xfId="0" applyNumberFormat="1" applyFont="1" applyBorder="1" applyAlignment="1">
      <alignment horizontal="center" vertical="center" wrapText="1"/>
    </xf>
    <xf numFmtId="10" fontId="82" fillId="0" borderId="169" xfId="0" applyNumberFormat="1" applyFont="1" applyBorder="1" applyAlignment="1">
      <alignment horizontal="center" vertical="center" wrapText="1"/>
    </xf>
    <xf numFmtId="166" fontId="93" fillId="13" borderId="51" xfId="0" applyNumberFormat="1" applyFont="1" applyFill="1" applyBorder="1" applyAlignment="1">
      <alignment horizontal="center" vertical="center" wrapText="1"/>
    </xf>
    <xf numFmtId="10" fontId="82" fillId="0" borderId="107" xfId="0" applyNumberFormat="1" applyFont="1" applyBorder="1" applyAlignment="1">
      <alignment horizontal="center" vertical="center" wrapText="1"/>
    </xf>
    <xf numFmtId="166" fontId="95" fillId="0" borderId="158" xfId="0" applyNumberFormat="1" applyFont="1" applyBorder="1" applyAlignment="1">
      <alignment horizontal="right" vertical="center" wrapText="1"/>
    </xf>
    <xf numFmtId="166" fontId="91" fillId="0" borderId="161" xfId="0" applyNumberFormat="1" applyFont="1" applyBorder="1" applyAlignment="1">
      <alignment horizontal="right" vertical="center"/>
    </xf>
    <xf numFmtId="0" fontId="78" fillId="12" borderId="114" xfId="228" applyFont="1" applyFill="1" applyBorder="1" applyAlignment="1">
      <alignment horizontal="left" vertical="top" wrapText="1"/>
    </xf>
    <xf numFmtId="2" fontId="80" fillId="14" borderId="104" xfId="0" applyNumberFormat="1" applyFont="1" applyFill="1" applyBorder="1" applyAlignment="1">
      <alignment horizontal="right" vertical="center" wrapText="1"/>
    </xf>
    <xf numFmtId="0" fontId="86" fillId="0" borderId="51" xfId="0" applyFont="1" applyBorder="1" applyAlignment="1">
      <alignment horizontal="center" vertical="center" wrapText="1"/>
    </xf>
    <xf numFmtId="9" fontId="86" fillId="0" borderId="20" xfId="0" applyNumberFormat="1" applyFont="1" applyBorder="1" applyAlignment="1">
      <alignment horizontal="left" vertical="center" wrapText="1"/>
    </xf>
    <xf numFmtId="0" fontId="79" fillId="2" borderId="114" xfId="229" applyFont="1" applyFill="1" applyBorder="1" applyAlignment="1">
      <alignment vertical="top" wrapText="1"/>
    </xf>
    <xf numFmtId="166" fontId="86" fillId="10" borderId="105" xfId="0" applyNumberFormat="1" applyFont="1" applyFill="1" applyBorder="1" applyAlignment="1">
      <alignment horizontal="right" vertical="center" wrapText="1"/>
    </xf>
    <xf numFmtId="0" fontId="79" fillId="0" borderId="114" xfId="228" applyFont="1" applyBorder="1" applyAlignment="1">
      <alignment horizontal="right" vertical="center" wrapText="1"/>
    </xf>
    <xf numFmtId="1" fontId="82" fillId="0" borderId="158" xfId="0" applyNumberFormat="1" applyFont="1" applyBorder="1" applyAlignment="1">
      <alignment horizontal="center" vertical="center" wrapText="1"/>
    </xf>
    <xf numFmtId="167" fontId="74" fillId="2" borderId="0" xfId="0" applyNumberFormat="1" applyFont="1" applyFill="1" applyAlignment="1">
      <alignment vertical="center"/>
    </xf>
    <xf numFmtId="1" fontId="82" fillId="0" borderId="164" xfId="0" applyNumberFormat="1" applyFont="1" applyBorder="1" applyAlignment="1">
      <alignment horizontal="center" vertical="center" wrapText="1"/>
    </xf>
    <xf numFmtId="0" fontId="86" fillId="12" borderId="5" xfId="0" applyFont="1" applyFill="1" applyBorder="1" applyAlignment="1">
      <alignment horizontal="center" vertical="center" wrapText="1"/>
    </xf>
    <xf numFmtId="9" fontId="86" fillId="12" borderId="6" xfId="0" applyNumberFormat="1" applyFont="1" applyFill="1" applyBorder="1" applyAlignment="1">
      <alignment horizontal="left" vertical="center" wrapText="1"/>
    </xf>
    <xf numFmtId="0" fontId="78" fillId="12" borderId="114" xfId="229" applyFont="1" applyFill="1" applyBorder="1" applyAlignment="1">
      <alignment vertical="top" wrapText="1"/>
    </xf>
    <xf numFmtId="2" fontId="80" fillId="15" borderId="124" xfId="0" applyNumberFormat="1" applyFont="1" applyFill="1" applyBorder="1" applyAlignment="1">
      <alignment horizontal="right" vertical="center" wrapText="1"/>
    </xf>
    <xf numFmtId="166" fontId="80" fillId="15" borderId="125" xfId="0" applyNumberFormat="1" applyFont="1" applyFill="1" applyBorder="1" applyAlignment="1">
      <alignment horizontal="right" vertical="center" wrapText="1"/>
    </xf>
    <xf numFmtId="1" fontId="80" fillId="12" borderId="124" xfId="0" applyNumberFormat="1" applyFont="1" applyFill="1" applyBorder="1" applyAlignment="1">
      <alignment horizontal="center" vertical="center" wrapText="1"/>
    </xf>
    <xf numFmtId="166" fontId="80" fillId="12" borderId="0" xfId="0" applyNumberFormat="1" applyFont="1" applyFill="1" applyAlignment="1">
      <alignment horizontal="right" vertical="center" wrapText="1"/>
    </xf>
    <xf numFmtId="2" fontId="80" fillId="12" borderId="130" xfId="0" applyNumberFormat="1" applyFont="1" applyFill="1" applyBorder="1" applyAlignment="1">
      <alignment horizontal="center" vertical="center" wrapText="1"/>
    </xf>
    <xf numFmtId="166" fontId="80" fillId="12" borderId="152" xfId="0" applyNumberFormat="1" applyFont="1" applyFill="1" applyBorder="1" applyAlignment="1">
      <alignment horizontal="right" vertical="center" wrapText="1"/>
    </xf>
    <xf numFmtId="2" fontId="80" fillId="12" borderId="128" xfId="0" applyNumberFormat="1" applyFont="1" applyFill="1" applyBorder="1" applyAlignment="1">
      <alignment horizontal="center" vertical="center" wrapText="1"/>
    </xf>
    <xf numFmtId="166" fontId="80" fillId="12" borderId="40" xfId="0" applyNumberFormat="1" applyFont="1" applyFill="1" applyBorder="1" applyAlignment="1">
      <alignment horizontal="right" vertical="center" wrapText="1"/>
    </xf>
    <xf numFmtId="2" fontId="80" fillId="12" borderId="154" xfId="0" applyNumberFormat="1" applyFont="1" applyFill="1" applyBorder="1" applyAlignment="1">
      <alignment horizontal="center" vertical="center" wrapText="1"/>
    </xf>
    <xf numFmtId="10" fontId="80" fillId="12" borderId="29" xfId="0" applyNumberFormat="1" applyFont="1" applyFill="1" applyBorder="1" applyAlignment="1">
      <alignment horizontal="center" vertical="center" wrapText="1"/>
    </xf>
    <xf numFmtId="10" fontId="80" fillId="12" borderId="6" xfId="0" applyNumberFormat="1" applyFont="1" applyFill="1" applyBorder="1" applyAlignment="1">
      <alignment horizontal="center" vertical="center" wrapText="1"/>
    </xf>
    <xf numFmtId="2" fontId="86" fillId="10" borderId="124" xfId="0" applyNumberFormat="1" applyFont="1" applyFill="1" applyBorder="1" applyAlignment="1">
      <alignment horizontal="right" vertical="center" wrapText="1"/>
    </xf>
    <xf numFmtId="166" fontId="86" fillId="10" borderId="126" xfId="0" applyNumberFormat="1" applyFont="1" applyFill="1" applyBorder="1" applyAlignment="1">
      <alignment horizontal="right" vertical="center" wrapText="1"/>
    </xf>
    <xf numFmtId="10" fontId="86" fillId="10" borderId="130" xfId="0" applyNumberFormat="1" applyFont="1" applyFill="1" applyBorder="1" applyAlignment="1">
      <alignment horizontal="center" vertical="center" wrapText="1"/>
    </xf>
    <xf numFmtId="10" fontId="86" fillId="10" borderId="129" xfId="0" applyNumberFormat="1" applyFont="1" applyFill="1" applyBorder="1" applyAlignment="1">
      <alignment horizontal="center" vertical="center" wrapText="1"/>
    </xf>
    <xf numFmtId="0" fontId="77" fillId="12" borderId="29" xfId="0" applyFont="1" applyFill="1" applyBorder="1" applyAlignment="1">
      <alignment horizontal="center" vertical="center" wrapText="1"/>
    </xf>
    <xf numFmtId="0" fontId="77" fillId="12" borderId="10" xfId="0" applyFont="1" applyFill="1" applyBorder="1" applyAlignment="1">
      <alignment horizontal="left" vertical="center" wrapText="1"/>
    </xf>
    <xf numFmtId="166" fontId="82" fillId="0" borderId="30" xfId="0" applyNumberFormat="1" applyFont="1" applyBorder="1" applyAlignment="1">
      <alignment horizontal="center" vertical="center" wrapText="1"/>
    </xf>
    <xf numFmtId="166" fontId="82" fillId="0" borderId="44" xfId="0" applyNumberFormat="1" applyFont="1" applyBorder="1" applyAlignment="1">
      <alignment horizontal="center" vertical="center" wrapText="1"/>
    </xf>
    <xf numFmtId="166" fontId="82" fillId="0" borderId="44" xfId="0" applyNumberFormat="1" applyFont="1" applyBorder="1" applyAlignment="1">
      <alignment horizontal="right" vertical="center" wrapText="1"/>
    </xf>
    <xf numFmtId="10" fontId="82" fillId="0" borderId="30" xfId="0" applyNumberFormat="1" applyFont="1" applyBorder="1" applyAlignment="1">
      <alignment horizontal="center" vertical="center" wrapText="1"/>
    </xf>
    <xf numFmtId="10" fontId="82" fillId="0" borderId="20" xfId="0" applyNumberFormat="1" applyFont="1" applyBorder="1" applyAlignment="1">
      <alignment horizontal="center" vertical="center" wrapText="1"/>
    </xf>
    <xf numFmtId="41" fontId="88" fillId="2" borderId="18" xfId="0" applyNumberFormat="1" applyFont="1" applyFill="1" applyBorder="1" applyAlignment="1">
      <alignment horizontal="right" vertical="center"/>
    </xf>
    <xf numFmtId="166" fontId="93" fillId="16" borderId="51" xfId="0" applyNumberFormat="1" applyFont="1" applyFill="1" applyBorder="1" applyAlignment="1">
      <alignment horizontal="center" vertical="center" wrapText="1"/>
    </xf>
    <xf numFmtId="166" fontId="93" fillId="16" borderId="20" xfId="0" applyNumberFormat="1" applyFont="1" applyFill="1" applyBorder="1" applyAlignment="1">
      <alignment horizontal="center" vertical="center" wrapText="1"/>
    </xf>
    <xf numFmtId="166" fontId="82" fillId="0" borderId="54" xfId="0" applyNumberFormat="1" applyFont="1" applyBorder="1" applyAlignment="1">
      <alignment horizontal="center" vertical="center" wrapText="1"/>
    </xf>
    <xf numFmtId="166" fontId="82" fillId="0" borderId="52" xfId="0" applyNumberFormat="1" applyFont="1" applyBorder="1" applyAlignment="1">
      <alignment horizontal="center" vertical="center" wrapText="1"/>
    </xf>
    <xf numFmtId="166" fontId="82" fillId="0" borderId="52" xfId="0" applyNumberFormat="1" applyFont="1" applyBorder="1" applyAlignment="1">
      <alignment horizontal="right" vertical="center" wrapText="1"/>
    </xf>
    <xf numFmtId="10" fontId="82" fillId="0" borderId="54" xfId="0" applyNumberFormat="1" applyFont="1" applyBorder="1" applyAlignment="1">
      <alignment horizontal="center" vertical="center" wrapText="1"/>
    </xf>
    <xf numFmtId="10" fontId="82" fillId="0" borderId="24" xfId="0" applyNumberFormat="1" applyFont="1" applyBorder="1" applyAlignment="1">
      <alignment horizontal="center" vertical="center" wrapText="1"/>
    </xf>
    <xf numFmtId="166" fontId="86" fillId="0" borderId="158" xfId="0" applyNumberFormat="1" applyFont="1" applyBorder="1" applyAlignment="1">
      <alignment vertical="center"/>
    </xf>
    <xf numFmtId="2" fontId="86" fillId="0" borderId="158" xfId="0" applyNumberFormat="1" applyFont="1" applyBorder="1" applyAlignment="1">
      <alignment vertical="center"/>
    </xf>
    <xf numFmtId="166" fontId="86" fillId="0" borderId="161" xfId="0" applyNumberFormat="1" applyFont="1" applyBorder="1" applyAlignment="1">
      <alignment vertical="center"/>
    </xf>
    <xf numFmtId="1" fontId="86" fillId="0" borderId="158" xfId="0" applyNumberFormat="1" applyFont="1" applyBorder="1" applyAlignment="1">
      <alignment horizontal="center" vertical="center"/>
    </xf>
    <xf numFmtId="10" fontId="80" fillId="0" borderId="159" xfId="0" applyNumberFormat="1" applyFont="1" applyBorder="1" applyAlignment="1">
      <alignment horizontal="center" vertical="center" wrapText="1"/>
    </xf>
    <xf numFmtId="10" fontId="80" fillId="0" borderId="132" xfId="0" applyNumberFormat="1" applyFont="1" applyBorder="1" applyAlignment="1">
      <alignment horizontal="center" vertical="center" wrapText="1"/>
    </xf>
    <xf numFmtId="166" fontId="86" fillId="0" borderId="164" xfId="0" applyNumberFormat="1" applyFont="1" applyBorder="1" applyAlignment="1">
      <alignment vertical="center"/>
    </xf>
    <xf numFmtId="2" fontId="86" fillId="0" borderId="164" xfId="0" applyNumberFormat="1" applyFont="1" applyBorder="1" applyAlignment="1">
      <alignment vertical="center"/>
    </xf>
    <xf numFmtId="1" fontId="86" fillId="0" borderId="164" xfId="0" applyNumberFormat="1" applyFont="1" applyBorder="1" applyAlignment="1">
      <alignment horizontal="center" vertical="center"/>
    </xf>
    <xf numFmtId="10" fontId="80" fillId="0" borderId="165" xfId="0" applyNumberFormat="1" applyFont="1" applyBorder="1" applyAlignment="1">
      <alignment horizontal="center" vertical="center" wrapText="1"/>
    </xf>
    <xf numFmtId="10" fontId="80" fillId="0" borderId="148" xfId="0" applyNumberFormat="1" applyFont="1" applyBorder="1" applyAlignment="1">
      <alignment horizontal="center" vertical="center" wrapText="1"/>
    </xf>
    <xf numFmtId="0" fontId="78" fillId="2" borderId="114" xfId="228" applyFont="1" applyFill="1" applyBorder="1" applyAlignment="1">
      <alignment horizontal="left" vertical="top" wrapText="1"/>
    </xf>
    <xf numFmtId="0" fontId="80" fillId="12" borderId="137" xfId="0" applyFont="1" applyFill="1" applyBorder="1" applyAlignment="1">
      <alignment horizontal="center" vertical="center" wrapText="1"/>
    </xf>
    <xf numFmtId="166" fontId="80" fillId="12" borderId="141" xfId="0" applyNumberFormat="1" applyFont="1" applyFill="1" applyBorder="1" applyAlignment="1">
      <alignment horizontal="right" vertical="center" wrapText="1"/>
    </xf>
    <xf numFmtId="2" fontId="80" fillId="12" borderId="142" xfId="0" applyNumberFormat="1" applyFont="1" applyFill="1" applyBorder="1" applyAlignment="1">
      <alignment horizontal="center" vertical="center" wrapText="1"/>
    </xf>
    <xf numFmtId="166" fontId="80" fillId="12" borderId="139" xfId="0" applyNumberFormat="1" applyFont="1" applyFill="1" applyBorder="1" applyAlignment="1">
      <alignment horizontal="right" vertical="center" wrapText="1"/>
    </xf>
    <xf numFmtId="0" fontId="96" fillId="2" borderId="80" xfId="228" applyFont="1" applyFill="1" applyBorder="1" applyAlignment="1">
      <alignment horizontal="left" vertical="top" wrapText="1"/>
    </xf>
    <xf numFmtId="41" fontId="88" fillId="2" borderId="108" xfId="0" applyNumberFormat="1" applyFont="1" applyFill="1" applyBorder="1" applyAlignment="1">
      <alignment horizontal="right" vertical="center"/>
    </xf>
    <xf numFmtId="41" fontId="89" fillId="2" borderId="136" xfId="233" applyNumberFormat="1" applyFont="1" applyFill="1" applyBorder="1" applyAlignment="1">
      <alignment horizontal="right" vertical="center" wrapText="1"/>
    </xf>
    <xf numFmtId="166" fontId="93" fillId="13" borderId="105" xfId="0" applyNumberFormat="1" applyFont="1" applyFill="1" applyBorder="1" applyAlignment="1">
      <alignment horizontal="center" vertical="center" wrapText="1"/>
    </xf>
    <xf numFmtId="41" fontId="89" fillId="2" borderId="18" xfId="233" applyNumberFormat="1" applyFont="1" applyFill="1" applyBorder="1" applyAlignment="1">
      <alignment horizontal="right" vertical="center" wrapText="1"/>
    </xf>
    <xf numFmtId="0" fontId="82" fillId="0" borderId="141" xfId="0" applyFont="1" applyBorder="1" applyAlignment="1">
      <alignment horizontal="center" vertical="center" wrapText="1"/>
    </xf>
    <xf numFmtId="10" fontId="82" fillId="0" borderId="8" xfId="0" applyNumberFormat="1" applyFont="1" applyBorder="1" applyAlignment="1">
      <alignment horizontal="center" vertical="center" wrapText="1"/>
    </xf>
    <xf numFmtId="10" fontId="82" fillId="0" borderId="26" xfId="0" applyNumberFormat="1" applyFont="1" applyBorder="1" applyAlignment="1">
      <alignment horizontal="center" vertical="center" wrapText="1"/>
    </xf>
    <xf numFmtId="0" fontId="96" fillId="2" borderId="19" xfId="228" applyFont="1" applyFill="1" applyBorder="1" applyAlignment="1">
      <alignment horizontal="left" vertical="top" wrapText="1"/>
    </xf>
    <xf numFmtId="166" fontId="93" fillId="13" borderId="136" xfId="0" applyNumberFormat="1" applyFont="1" applyFill="1" applyBorder="1" applyAlignment="1">
      <alignment horizontal="center" vertical="center" wrapText="1"/>
    </xf>
    <xf numFmtId="166" fontId="93" fillId="13" borderId="18" xfId="0" applyNumberFormat="1" applyFont="1" applyFill="1" applyBorder="1" applyAlignment="1">
      <alignment horizontal="center" vertical="center" wrapText="1"/>
    </xf>
    <xf numFmtId="0" fontId="82" fillId="0" borderId="18" xfId="0" applyFont="1" applyBorder="1" applyAlignment="1">
      <alignment horizontal="center" vertical="center" wrapText="1"/>
    </xf>
    <xf numFmtId="0" fontId="82" fillId="0" borderId="106" xfId="0" applyFont="1" applyBorder="1" applyAlignment="1">
      <alignment horizontal="center" vertical="center" wrapText="1"/>
    </xf>
    <xf numFmtId="1" fontId="94" fillId="0" borderId="107" xfId="0" applyNumberFormat="1" applyFont="1" applyBorder="1" applyAlignment="1">
      <alignment horizontal="center" vertical="center" wrapText="1"/>
    </xf>
    <xf numFmtId="0" fontId="79" fillId="2" borderId="170" xfId="229" applyFont="1" applyFill="1" applyBorder="1" applyAlignment="1">
      <alignment vertical="top" wrapText="1"/>
    </xf>
    <xf numFmtId="41" fontId="82" fillId="0" borderId="18" xfId="0" applyNumberFormat="1" applyFont="1" applyBorder="1" applyAlignment="1">
      <alignment horizontal="center" vertical="center" wrapText="1"/>
    </xf>
    <xf numFmtId="1" fontId="82" fillId="0" borderId="106" xfId="0" applyNumberFormat="1" applyFont="1" applyBorder="1" applyAlignment="1">
      <alignment horizontal="center" vertical="center" wrapText="1"/>
    </xf>
    <xf numFmtId="41" fontId="89" fillId="2" borderId="108" xfId="0" applyNumberFormat="1" applyFont="1" applyFill="1" applyBorder="1" applyAlignment="1">
      <alignment horizontal="left" vertical="center" wrapText="1"/>
    </xf>
    <xf numFmtId="43" fontId="74" fillId="17" borderId="0" xfId="0" applyNumberFormat="1" applyFont="1" applyFill="1" applyAlignment="1">
      <alignment vertical="center"/>
    </xf>
    <xf numFmtId="43" fontId="86" fillId="0" borderId="158" xfId="0" applyNumberFormat="1" applyFont="1" applyBorder="1" applyAlignment="1">
      <alignment horizontal="left" vertical="center" wrapText="1"/>
    </xf>
    <xf numFmtId="168" fontId="86" fillId="0" borderId="158" xfId="0" applyNumberFormat="1" applyFont="1" applyBorder="1" applyAlignment="1">
      <alignment vertical="center" wrapText="1"/>
    </xf>
    <xf numFmtId="2" fontId="80" fillId="15" borderId="104" xfId="0" applyNumberFormat="1" applyFont="1" applyFill="1" applyBorder="1" applyAlignment="1">
      <alignment horizontal="right" vertical="center" wrapText="1"/>
    </xf>
    <xf numFmtId="166" fontId="80" fillId="15" borderId="105" xfId="0" applyNumberFormat="1" applyFont="1" applyFill="1" applyBorder="1" applyAlignment="1">
      <alignment horizontal="right" vertical="center" wrapText="1"/>
    </xf>
    <xf numFmtId="1" fontId="80" fillId="12" borderId="18" xfId="0" applyNumberFormat="1" applyFont="1" applyFill="1" applyBorder="1" applyAlignment="1">
      <alignment horizontal="center" vertical="center" wrapText="1"/>
    </xf>
    <xf numFmtId="1" fontId="80" fillId="12" borderId="107" xfId="0" applyNumberFormat="1" applyFont="1" applyFill="1" applyBorder="1" applyAlignment="1">
      <alignment horizontal="center" vertical="center" wrapText="1"/>
    </xf>
    <xf numFmtId="166" fontId="80" fillId="12" borderId="30" xfId="0" applyNumberFormat="1" applyFont="1" applyFill="1" applyBorder="1" applyAlignment="1">
      <alignment horizontal="right" vertical="center" wrapText="1"/>
    </xf>
    <xf numFmtId="166" fontId="80" fillId="12" borderId="20" xfId="0" applyNumberFormat="1" applyFont="1" applyFill="1" applyBorder="1" applyAlignment="1">
      <alignment horizontal="right" vertical="center" wrapText="1"/>
    </xf>
    <xf numFmtId="10" fontId="80" fillId="12" borderId="30" xfId="0" applyNumberFormat="1" applyFont="1" applyFill="1" applyBorder="1" applyAlignment="1">
      <alignment horizontal="center" vertical="center" wrapText="1"/>
    </xf>
    <xf numFmtId="10" fontId="80" fillId="12" borderId="20" xfId="0" applyNumberFormat="1" applyFont="1" applyFill="1" applyBorder="1" applyAlignment="1">
      <alignment horizontal="center" vertical="center" wrapText="1"/>
    </xf>
    <xf numFmtId="0" fontId="86" fillId="2" borderId="103" xfId="0" applyFont="1" applyFill="1" applyBorder="1" applyAlignment="1">
      <alignment horizontal="center" vertical="center" wrapText="1"/>
    </xf>
    <xf numFmtId="9" fontId="86" fillId="2" borderId="24" xfId="0" applyNumberFormat="1" applyFont="1" applyFill="1" applyBorder="1" applyAlignment="1">
      <alignment horizontal="left" vertical="center" wrapText="1"/>
    </xf>
    <xf numFmtId="43" fontId="96" fillId="2" borderId="20" xfId="0" applyNumberFormat="1" applyFont="1" applyFill="1" applyBorder="1" applyAlignment="1">
      <alignment vertical="top" wrapText="1"/>
    </xf>
    <xf numFmtId="0" fontId="97" fillId="2" borderId="26" xfId="0" applyFont="1" applyFill="1" applyBorder="1" applyAlignment="1">
      <alignment vertical="center" wrapText="1"/>
    </xf>
    <xf numFmtId="2" fontId="80" fillId="10" borderId="151" xfId="0" applyNumberFormat="1" applyFont="1" applyFill="1" applyBorder="1" applyAlignment="1">
      <alignment horizontal="right" vertical="center" wrapText="1"/>
    </xf>
    <xf numFmtId="166" fontId="80" fillId="10" borderId="152" xfId="0" applyNumberFormat="1" applyFont="1" applyFill="1" applyBorder="1" applyAlignment="1">
      <alignment horizontal="right" vertical="center" wrapText="1"/>
    </xf>
    <xf numFmtId="166" fontId="79" fillId="2" borderId="135" xfId="228" applyNumberFormat="1" applyFont="1" applyFill="1" applyBorder="1" applyAlignment="1">
      <alignment horizontal="right" vertical="center" wrapText="1"/>
    </xf>
    <xf numFmtId="41" fontId="89" fillId="2" borderId="105" xfId="0" applyNumberFormat="1" applyFont="1" applyFill="1" applyBorder="1" applyAlignment="1">
      <alignment horizontal="left" vertical="center" wrapText="1"/>
    </xf>
    <xf numFmtId="1" fontId="86" fillId="2" borderId="136" xfId="0" applyNumberFormat="1" applyFont="1" applyFill="1" applyBorder="1" applyAlignment="1">
      <alignment horizontal="center" vertical="center" wrapText="1"/>
    </xf>
    <xf numFmtId="166" fontId="80" fillId="2" borderId="106" xfId="0" applyNumberFormat="1" applyFont="1" applyFill="1" applyBorder="1" applyAlignment="1">
      <alignment horizontal="right" vertical="center" wrapText="1"/>
    </xf>
    <xf numFmtId="1" fontId="86" fillId="2" borderId="104" xfId="0" applyNumberFormat="1" applyFont="1" applyFill="1" applyBorder="1" applyAlignment="1">
      <alignment horizontal="center" vertical="center" wrapText="1"/>
    </xf>
    <xf numFmtId="166" fontId="80" fillId="2" borderId="30" xfId="0" applyNumberFormat="1" applyFont="1" applyFill="1" applyBorder="1" applyAlignment="1">
      <alignment horizontal="right" vertical="center" wrapText="1"/>
    </xf>
    <xf numFmtId="1" fontId="86" fillId="2" borderId="20" xfId="0" applyNumberFormat="1" applyFont="1" applyFill="1" applyBorder="1" applyAlignment="1">
      <alignment horizontal="center" vertical="center" wrapText="1"/>
    </xf>
    <xf numFmtId="166" fontId="86" fillId="2" borderId="20" xfId="0" applyNumberFormat="1" applyFont="1" applyFill="1" applyBorder="1" applyAlignment="1">
      <alignment horizontal="right" vertical="center" wrapText="1"/>
    </xf>
    <xf numFmtId="1" fontId="86" fillId="2" borderId="19" xfId="0" applyNumberFormat="1" applyFont="1" applyFill="1" applyBorder="1" applyAlignment="1">
      <alignment horizontal="center" vertical="center" wrapText="1"/>
    </xf>
    <xf numFmtId="166" fontId="86" fillId="2" borderId="153" xfId="0" applyNumberFormat="1" applyFont="1" applyFill="1" applyBorder="1" applyAlignment="1">
      <alignment horizontal="right" vertical="center" wrapText="1"/>
    </xf>
    <xf numFmtId="2" fontId="80" fillId="2" borderId="109" xfId="0" applyNumberFormat="1" applyFont="1" applyFill="1" applyBorder="1" applyAlignment="1">
      <alignment horizontal="center" vertical="center" wrapText="1"/>
    </xf>
    <xf numFmtId="166" fontId="86" fillId="2" borderId="108" xfId="0" applyNumberFormat="1" applyFont="1" applyFill="1" applyBorder="1" applyAlignment="1">
      <alignment horizontal="right" vertical="center" wrapText="1"/>
    </xf>
    <xf numFmtId="10" fontId="86" fillId="2" borderId="20" xfId="0" applyNumberFormat="1" applyFont="1" applyFill="1" applyBorder="1" applyAlignment="1">
      <alignment horizontal="center" vertical="center" wrapText="1"/>
    </xf>
    <xf numFmtId="2" fontId="86" fillId="18" borderId="151" xfId="0" applyNumberFormat="1" applyFont="1" applyFill="1" applyBorder="1" applyAlignment="1">
      <alignment horizontal="right" vertical="center" wrapText="1"/>
    </xf>
    <xf numFmtId="166" fontId="86" fillId="18" borderId="155" xfId="0" applyNumberFormat="1" applyFont="1" applyFill="1" applyBorder="1" applyAlignment="1">
      <alignment horizontal="right" vertical="center" wrapText="1"/>
    </xf>
    <xf numFmtId="10" fontId="86" fillId="18" borderId="156" xfId="0" applyNumberFormat="1" applyFont="1" applyFill="1" applyBorder="1" applyAlignment="1">
      <alignment horizontal="center" vertical="center" wrapText="1"/>
    </xf>
    <xf numFmtId="10" fontId="86" fillId="18" borderId="153" xfId="0" applyNumberFormat="1" applyFont="1" applyFill="1" applyBorder="1" applyAlignment="1">
      <alignment horizontal="center" vertical="center" wrapText="1"/>
    </xf>
    <xf numFmtId="0" fontId="77" fillId="2" borderId="54" xfId="0" applyFont="1" applyFill="1" applyBorder="1" applyAlignment="1">
      <alignment horizontal="center" vertical="center" wrapText="1"/>
    </xf>
    <xf numFmtId="0" fontId="77" fillId="2" borderId="31" xfId="0" applyFont="1" applyFill="1" applyBorder="1" applyAlignment="1">
      <alignment horizontal="left" vertical="center" wrapText="1"/>
    </xf>
    <xf numFmtId="41" fontId="88" fillId="2" borderId="105" xfId="0" applyNumberFormat="1" applyFont="1" applyFill="1" applyBorder="1" applyAlignment="1">
      <alignment horizontal="right" vertical="center"/>
    </xf>
    <xf numFmtId="1" fontId="82" fillId="0" borderId="171" xfId="0" applyNumberFormat="1" applyFont="1" applyBorder="1" applyAlignment="1">
      <alignment horizontal="center" vertical="center" wrapText="1"/>
    </xf>
    <xf numFmtId="166" fontId="82" fillId="0" borderId="172" xfId="0" applyNumberFormat="1" applyFont="1" applyBorder="1" applyAlignment="1">
      <alignment horizontal="center" vertical="center" wrapText="1"/>
    </xf>
    <xf numFmtId="1" fontId="82" fillId="0" borderId="149" xfId="0" applyNumberFormat="1" applyFont="1" applyBorder="1" applyAlignment="1">
      <alignment horizontal="center" vertical="center" wrapText="1"/>
    </xf>
    <xf numFmtId="166" fontId="82" fillId="0" borderId="165" xfId="0" applyNumberFormat="1" applyFont="1" applyBorder="1" applyAlignment="1">
      <alignment horizontal="center" vertical="center" wrapText="1"/>
    </xf>
    <xf numFmtId="1" fontId="82" fillId="0" borderId="148" xfId="0" applyNumberFormat="1" applyFont="1" applyBorder="1" applyAlignment="1">
      <alignment horizontal="center" vertical="center" wrapText="1"/>
    </xf>
    <xf numFmtId="166" fontId="82" fillId="0" borderId="148" xfId="0" applyNumberFormat="1" applyFont="1" applyBorder="1" applyAlignment="1">
      <alignment horizontal="center" vertical="center" wrapText="1"/>
    </xf>
    <xf numFmtId="1" fontId="82" fillId="0" borderId="168" xfId="0" applyNumberFormat="1" applyFont="1" applyBorder="1" applyAlignment="1">
      <alignment horizontal="center" vertical="center" wrapText="1"/>
    </xf>
    <xf numFmtId="166" fontId="82" fillId="0" borderId="173" xfId="0" applyNumberFormat="1" applyFont="1" applyBorder="1" applyAlignment="1">
      <alignment horizontal="center" vertical="center" wrapText="1"/>
    </xf>
    <xf numFmtId="166" fontId="82" fillId="0" borderId="173" xfId="0" applyNumberFormat="1" applyFont="1" applyBorder="1" applyAlignment="1">
      <alignment horizontal="right" vertical="center" wrapText="1"/>
    </xf>
    <xf numFmtId="10" fontId="82" fillId="0" borderId="165" xfId="0" applyNumberFormat="1" applyFont="1" applyBorder="1" applyAlignment="1">
      <alignment horizontal="center" vertical="center" wrapText="1"/>
    </xf>
    <xf numFmtId="10" fontId="82" fillId="0" borderId="148" xfId="0" applyNumberFormat="1" applyFont="1" applyBorder="1" applyAlignment="1">
      <alignment horizontal="center" vertical="center" wrapText="1"/>
    </xf>
    <xf numFmtId="1" fontId="91" fillId="0" borderId="157" xfId="0" applyNumberFormat="1" applyFont="1" applyBorder="1" applyAlignment="1">
      <alignment horizontal="center" vertical="center"/>
    </xf>
    <xf numFmtId="166" fontId="91" fillId="0" borderId="158" xfId="0" applyNumberFormat="1" applyFont="1" applyBorder="1" applyAlignment="1">
      <alignment vertical="center" wrapText="1"/>
    </xf>
    <xf numFmtId="2" fontId="91" fillId="0" borderId="158" xfId="0" applyNumberFormat="1" applyFont="1" applyBorder="1" applyAlignment="1">
      <alignment vertical="center" wrapText="1"/>
    </xf>
    <xf numFmtId="166" fontId="91" fillId="0" borderId="161" xfId="0" applyNumberFormat="1" applyFont="1" applyBorder="1" applyAlignment="1">
      <alignment vertical="center" wrapText="1"/>
    </xf>
    <xf numFmtId="1" fontId="91" fillId="0" borderId="158" xfId="0" applyNumberFormat="1" applyFont="1" applyBorder="1" applyAlignment="1">
      <alignment horizontal="center" vertical="center" wrapText="1"/>
    </xf>
    <xf numFmtId="1" fontId="91" fillId="0" borderId="163" xfId="0" applyNumberFormat="1" applyFont="1" applyBorder="1" applyAlignment="1">
      <alignment horizontal="center" vertical="center"/>
    </xf>
    <xf numFmtId="166" fontId="91" fillId="0" borderId="164" xfId="0" applyNumberFormat="1" applyFont="1" applyBorder="1" applyAlignment="1">
      <alignment vertical="center" wrapText="1"/>
    </xf>
    <xf numFmtId="2" fontId="91" fillId="0" borderId="164" xfId="0" applyNumberFormat="1" applyFont="1" applyBorder="1" applyAlignment="1">
      <alignment vertical="center" wrapText="1"/>
    </xf>
    <xf numFmtId="1" fontId="91" fillId="0" borderId="164" xfId="0" applyNumberFormat="1" applyFont="1" applyBorder="1" applyAlignment="1">
      <alignment horizontal="center" vertical="center" wrapText="1"/>
    </xf>
    <xf numFmtId="0" fontId="78" fillId="12" borderId="174" xfId="229" applyFont="1" applyFill="1" applyBorder="1" applyAlignment="1">
      <alignment vertical="top" wrapText="1"/>
    </xf>
    <xf numFmtId="0" fontId="80" fillId="12" borderId="18" xfId="0" applyFont="1" applyFill="1" applyBorder="1" applyAlignment="1">
      <alignment horizontal="center" vertical="center" wrapText="1"/>
    </xf>
    <xf numFmtId="166" fontId="93" fillId="13" borderId="19" xfId="0" applyNumberFormat="1" applyFont="1" applyFill="1" applyBorder="1" applyAlignment="1">
      <alignment horizontal="center" vertical="center" wrapText="1"/>
    </xf>
    <xf numFmtId="166" fontId="93" fillId="13" borderId="106" xfId="0" applyNumberFormat="1" applyFont="1" applyFill="1" applyBorder="1" applyAlignment="1">
      <alignment horizontal="center" vertical="center" wrapText="1"/>
    </xf>
    <xf numFmtId="166" fontId="93" fillId="13" borderId="104" xfId="0" applyNumberFormat="1" applyFont="1" applyFill="1" applyBorder="1" applyAlignment="1">
      <alignment horizontal="center" vertical="center" wrapText="1"/>
    </xf>
    <xf numFmtId="0" fontId="79" fillId="2" borderId="174" xfId="229" applyFont="1" applyFill="1" applyBorder="1" applyAlignment="1">
      <alignment vertical="top" wrapText="1"/>
    </xf>
    <xf numFmtId="0" fontId="86" fillId="0" borderId="175" xfId="0" applyFont="1" applyBorder="1" applyAlignment="1">
      <alignment horizontal="center" vertical="center" wrapText="1"/>
    </xf>
    <xf numFmtId="9" fontId="86" fillId="0" borderId="176" xfId="0" applyNumberFormat="1" applyFont="1" applyBorder="1" applyAlignment="1">
      <alignment horizontal="left" vertical="center" wrapText="1"/>
    </xf>
    <xf numFmtId="43" fontId="96" fillId="2" borderId="20" xfId="0" applyNumberFormat="1" applyFont="1" applyFill="1" applyBorder="1" applyAlignment="1">
      <alignment vertical="center" wrapText="1"/>
    </xf>
    <xf numFmtId="0" fontId="97" fillId="2" borderId="20" xfId="0" applyFont="1" applyFill="1" applyBorder="1" applyAlignment="1">
      <alignment horizontal="left" vertical="top" wrapText="1"/>
    </xf>
    <xf numFmtId="2" fontId="86" fillId="10" borderId="177" xfId="0" applyNumberFormat="1" applyFont="1" applyFill="1" applyBorder="1" applyAlignment="1">
      <alignment horizontal="right" vertical="center" wrapText="1"/>
    </xf>
    <xf numFmtId="166" fontId="86" fillId="10" borderId="178" xfId="0" applyNumberFormat="1" applyFont="1" applyFill="1" applyBorder="1" applyAlignment="1">
      <alignment horizontal="right" vertical="center" wrapText="1"/>
    </xf>
    <xf numFmtId="166" fontId="74" fillId="2" borderId="0" xfId="0" applyNumberFormat="1" applyFont="1" applyFill="1" applyAlignment="1">
      <alignment vertical="center"/>
    </xf>
    <xf numFmtId="41" fontId="89" fillId="2" borderId="108" xfId="0" applyNumberFormat="1" applyFont="1" applyFill="1" applyBorder="1" applyAlignment="1">
      <alignment horizontal="center" vertical="center" wrapText="1"/>
    </xf>
    <xf numFmtId="1" fontId="82" fillId="0" borderId="128" xfId="0" applyNumberFormat="1" applyFont="1" applyBorder="1" applyAlignment="1">
      <alignment horizontal="center" vertical="center" wrapText="1"/>
    </xf>
    <xf numFmtId="1" fontId="95" fillId="12" borderId="104" xfId="0" applyNumberFormat="1" applyFont="1" applyFill="1" applyBorder="1" applyAlignment="1">
      <alignment horizontal="center" vertical="center" wrapText="1"/>
    </xf>
    <xf numFmtId="1" fontId="94" fillId="0" borderId="130" xfId="0" applyNumberFormat="1" applyFont="1" applyBorder="1" applyAlignment="1">
      <alignment horizontal="center" vertical="center" wrapText="1"/>
    </xf>
    <xf numFmtId="9" fontId="74" fillId="0" borderId="0" xfId="0" applyNumberFormat="1" applyFont="1" applyAlignment="1">
      <alignment vertical="center"/>
    </xf>
    <xf numFmtId="0" fontId="96" fillId="2" borderId="45" xfId="228" applyFont="1" applyFill="1" applyBorder="1" applyAlignment="1">
      <alignment horizontal="left" vertical="top" wrapText="1"/>
    </xf>
    <xf numFmtId="0" fontId="79" fillId="0" borderId="135" xfId="230" applyFont="1" applyBorder="1" applyAlignment="1">
      <alignment vertical="center" wrapText="1"/>
    </xf>
    <xf numFmtId="166" fontId="93" fillId="16" borderId="19" xfId="0" applyNumberFormat="1" applyFont="1" applyFill="1" applyBorder="1" applyAlignment="1">
      <alignment horizontal="center" vertical="center" wrapText="1"/>
    </xf>
    <xf numFmtId="166" fontId="93" fillId="16" borderId="106" xfId="0" applyNumberFormat="1" applyFont="1" applyFill="1" applyBorder="1" applyAlignment="1">
      <alignment horizontal="center" vertical="center" wrapText="1"/>
    </xf>
    <xf numFmtId="41" fontId="94" fillId="0" borderId="107" xfId="0" applyNumberFormat="1" applyFont="1" applyBorder="1" applyAlignment="1">
      <alignment horizontal="center" vertical="center" wrapText="1"/>
    </xf>
    <xf numFmtId="0" fontId="79" fillId="0" borderId="135" xfId="228" applyFont="1" applyBorder="1" applyAlignment="1">
      <alignment horizontal="right" vertical="center" wrapText="1"/>
    </xf>
    <xf numFmtId="1" fontId="82" fillId="0" borderId="179" xfId="0" applyNumberFormat="1" applyFont="1" applyBorder="1" applyAlignment="1">
      <alignment horizontal="center" vertical="center" wrapText="1"/>
    </xf>
    <xf numFmtId="1" fontId="80" fillId="0" borderId="157" xfId="0" applyNumberFormat="1" applyFont="1" applyBorder="1" applyAlignment="1">
      <alignment horizontal="center" vertical="center" wrapText="1"/>
    </xf>
    <xf numFmtId="0" fontId="86" fillId="0" borderId="180" xfId="0" applyFont="1" applyBorder="1" applyAlignment="1">
      <alignment horizontal="center" vertical="center" wrapText="1"/>
    </xf>
    <xf numFmtId="9" fontId="86" fillId="0" borderId="181" xfId="0" applyNumberFormat="1" applyFont="1" applyBorder="1" applyAlignment="1">
      <alignment horizontal="left" vertical="center" wrapText="1"/>
    </xf>
    <xf numFmtId="0" fontId="86" fillId="0" borderId="181" xfId="0" applyFont="1" applyBorder="1" applyAlignment="1">
      <alignment horizontal="left" vertical="center" wrapText="1"/>
    </xf>
    <xf numFmtId="2" fontId="86" fillId="0" borderId="181" xfId="0" applyNumberFormat="1" applyFont="1" applyBorder="1" applyAlignment="1">
      <alignment horizontal="right" vertical="center" wrapText="1"/>
    </xf>
    <xf numFmtId="166" fontId="86" fillId="0" borderId="181" xfId="0" applyNumberFormat="1" applyFont="1" applyBorder="1" applyAlignment="1">
      <alignment horizontal="right" vertical="center" wrapText="1"/>
    </xf>
    <xf numFmtId="166" fontId="86" fillId="0" borderId="182" xfId="0" applyNumberFormat="1" applyFont="1" applyBorder="1" applyAlignment="1">
      <alignment horizontal="right" vertical="center" wrapText="1"/>
    </xf>
    <xf numFmtId="0" fontId="86" fillId="0" borderId="183" xfId="0" applyFont="1" applyBorder="1" applyAlignment="1">
      <alignment horizontal="center" vertical="center" wrapText="1"/>
    </xf>
    <xf numFmtId="1" fontId="80" fillId="0" borderId="180" xfId="0" applyNumberFormat="1" applyFont="1" applyBorder="1" applyAlignment="1">
      <alignment horizontal="center" vertical="center" wrapText="1"/>
    </xf>
    <xf numFmtId="166" fontId="86" fillId="0" borderId="181" xfId="0" applyNumberFormat="1" applyFont="1" applyBorder="1" applyAlignment="1">
      <alignment vertical="center" wrapText="1"/>
    </xf>
    <xf numFmtId="2" fontId="86" fillId="0" borderId="181" xfId="0" applyNumberFormat="1" applyFont="1" applyBorder="1" applyAlignment="1">
      <alignment vertical="center" wrapText="1"/>
    </xf>
    <xf numFmtId="1" fontId="86" fillId="0" borderId="181" xfId="0" applyNumberFormat="1" applyFont="1" applyBorder="1" applyAlignment="1">
      <alignment horizontal="center" vertical="center" wrapText="1"/>
    </xf>
    <xf numFmtId="166" fontId="91" fillId="0" borderId="184" xfId="0" applyNumberFormat="1" applyFont="1" applyBorder="1" applyAlignment="1">
      <alignment horizontal="right" vertical="center"/>
    </xf>
    <xf numFmtId="10" fontId="80" fillId="0" borderId="182" xfId="0" applyNumberFormat="1" applyFont="1" applyBorder="1" applyAlignment="1">
      <alignment horizontal="center" vertical="center" wrapText="1"/>
    </xf>
    <xf numFmtId="10" fontId="80" fillId="0" borderId="185" xfId="0" applyNumberFormat="1" applyFont="1" applyBorder="1" applyAlignment="1">
      <alignment horizontal="center" vertical="center" wrapText="1"/>
    </xf>
    <xf numFmtId="2" fontId="86" fillId="0" borderId="183" xfId="0" applyNumberFormat="1" applyFont="1" applyBorder="1" applyAlignment="1">
      <alignment horizontal="right" vertical="center" wrapText="1"/>
    </xf>
    <xf numFmtId="10" fontId="86" fillId="0" borderId="181" xfId="0" applyNumberFormat="1" applyFont="1" applyBorder="1" applyAlignment="1">
      <alignment horizontal="center" vertical="center" wrapText="1"/>
    </xf>
    <xf numFmtId="0" fontId="77" fillId="0" borderId="181" xfId="0" applyFont="1" applyBorder="1" applyAlignment="1">
      <alignment horizontal="center" vertical="center" wrapText="1"/>
    </xf>
    <xf numFmtId="0" fontId="77" fillId="0" borderId="184" xfId="0" applyFont="1" applyBorder="1" applyAlignment="1">
      <alignment horizontal="left" vertical="center" wrapText="1"/>
    </xf>
    <xf numFmtId="0" fontId="86" fillId="0" borderId="186" xfId="0" applyFont="1" applyBorder="1" applyAlignment="1">
      <alignment horizontal="center" vertical="center" wrapText="1"/>
    </xf>
    <xf numFmtId="9" fontId="86" fillId="0" borderId="187" xfId="0" applyNumberFormat="1" applyFont="1" applyBorder="1" applyAlignment="1">
      <alignment horizontal="left" vertical="center" wrapText="1"/>
    </xf>
    <xf numFmtId="0" fontId="80" fillId="0" borderId="187" xfId="0" applyFont="1" applyBorder="1" applyAlignment="1">
      <alignment vertical="center" wrapText="1"/>
    </xf>
    <xf numFmtId="0" fontId="86" fillId="0" borderId="187" xfId="0" applyFont="1" applyBorder="1" applyAlignment="1">
      <alignment vertical="center" wrapText="1"/>
    </xf>
    <xf numFmtId="2" fontId="86" fillId="0" borderId="188" xfId="0" applyNumberFormat="1" applyFont="1" applyBorder="1" applyAlignment="1">
      <alignment vertical="center" wrapText="1"/>
    </xf>
    <xf numFmtId="166" fontId="86" fillId="0" borderId="188" xfId="0" applyNumberFormat="1" applyFont="1" applyBorder="1" applyAlignment="1">
      <alignment vertical="center" wrapText="1"/>
    </xf>
    <xf numFmtId="166" fontId="86" fillId="0" borderId="121" xfId="0" applyNumberFormat="1" applyFont="1" applyBorder="1" applyAlignment="1">
      <alignment vertical="center" wrapText="1"/>
    </xf>
    <xf numFmtId="166" fontId="86" fillId="0" borderId="187" xfId="0" applyNumberFormat="1" applyFont="1" applyBorder="1" applyAlignment="1">
      <alignment vertical="center" wrapText="1"/>
    </xf>
    <xf numFmtId="1" fontId="86" fillId="0" borderId="189" xfId="0" applyNumberFormat="1" applyFont="1" applyBorder="1" applyAlignment="1">
      <alignment horizontal="center" vertical="center" wrapText="1"/>
    </xf>
    <xf numFmtId="2" fontId="86" fillId="0" borderId="187" xfId="0" applyNumberFormat="1" applyFont="1" applyBorder="1" applyAlignment="1">
      <alignment vertical="center" wrapText="1"/>
    </xf>
    <xf numFmtId="166" fontId="86" fillId="0" borderId="190" xfId="0" applyNumberFormat="1" applyFont="1" applyBorder="1" applyAlignment="1">
      <alignment vertical="center" wrapText="1"/>
    </xf>
    <xf numFmtId="1" fontId="86" fillId="0" borderId="187" xfId="0" applyNumberFormat="1" applyFont="1" applyBorder="1" applyAlignment="1">
      <alignment horizontal="center" vertical="center" wrapText="1"/>
    </xf>
    <xf numFmtId="10" fontId="86" fillId="0" borderId="121" xfId="0" applyNumberFormat="1" applyFont="1" applyBorder="1" applyAlignment="1">
      <alignment horizontal="center" vertical="center" wrapText="1"/>
    </xf>
    <xf numFmtId="10" fontId="86" fillId="0" borderId="113" xfId="0" applyNumberFormat="1" applyFont="1" applyBorder="1" applyAlignment="1">
      <alignment horizontal="center" vertical="center" wrapText="1"/>
    </xf>
    <xf numFmtId="2" fontId="86" fillId="0" borderId="187" xfId="0" applyNumberFormat="1" applyFont="1" applyBorder="1" applyAlignment="1">
      <alignment horizontal="right" vertical="center" wrapText="1"/>
    </xf>
    <xf numFmtId="166" fontId="86" fillId="0" borderId="187" xfId="0" applyNumberFormat="1" applyFont="1" applyBorder="1" applyAlignment="1">
      <alignment horizontal="right" vertical="center" wrapText="1"/>
    </xf>
    <xf numFmtId="10" fontId="86" fillId="0" borderId="187" xfId="0" applyNumberFormat="1" applyFont="1" applyBorder="1" applyAlignment="1">
      <alignment horizontal="center" vertical="center" wrapText="1"/>
    </xf>
    <xf numFmtId="0" fontId="77" fillId="0" borderId="187" xfId="0" applyFont="1" applyBorder="1" applyAlignment="1">
      <alignment horizontal="center" vertical="center" wrapText="1"/>
    </xf>
    <xf numFmtId="0" fontId="77" fillId="0" borderId="190" xfId="0" applyFont="1" applyBorder="1" applyAlignment="1">
      <alignment horizontal="left" vertical="center" wrapText="1"/>
    </xf>
    <xf numFmtId="0" fontId="80" fillId="17" borderId="112" xfId="0" quotePrefix="1" applyFont="1" applyFill="1" applyBorder="1" applyAlignment="1">
      <alignment horizontal="center" vertical="center" wrapText="1"/>
    </xf>
    <xf numFmtId="9" fontId="86" fillId="17" borderId="113" xfId="0" applyNumberFormat="1" applyFont="1" applyFill="1" applyBorder="1" applyAlignment="1">
      <alignment horizontal="left" vertical="center" wrapText="1"/>
    </xf>
    <xf numFmtId="0" fontId="78" fillId="17" borderId="114" xfId="228" applyFont="1" applyFill="1" applyBorder="1" applyAlignment="1">
      <alignment horizontal="left" vertical="top" wrapText="1"/>
    </xf>
    <xf numFmtId="0" fontId="78" fillId="17" borderId="174" xfId="229" applyFont="1" applyFill="1" applyBorder="1" applyAlignment="1">
      <alignment vertical="top" wrapText="1"/>
    </xf>
    <xf numFmtId="2" fontId="86" fillId="10" borderId="115" xfId="0" applyNumberFormat="1" applyFont="1" applyFill="1" applyBorder="1" applyAlignment="1">
      <alignment horizontal="right" vertical="center" wrapText="1"/>
    </xf>
    <xf numFmtId="166" fontId="86" fillId="10" borderId="116" xfId="0" applyNumberFormat="1" applyFont="1" applyFill="1" applyBorder="1" applyAlignment="1">
      <alignment horizontal="right" vertical="center" wrapText="1"/>
    </xf>
    <xf numFmtId="9" fontId="80" fillId="17" borderId="115" xfId="0" applyNumberFormat="1" applyFont="1" applyFill="1" applyBorder="1" applyAlignment="1">
      <alignment horizontal="center" vertical="center" wrapText="1"/>
    </xf>
    <xf numFmtId="166" fontId="80" fillId="17" borderId="117" xfId="0" applyNumberFormat="1" applyFont="1" applyFill="1" applyBorder="1" applyAlignment="1">
      <alignment horizontal="right" vertical="center" wrapText="1"/>
    </xf>
    <xf numFmtId="10" fontId="80" fillId="17" borderId="118" xfId="0" applyNumberFormat="1" applyFont="1" applyFill="1" applyBorder="1" applyAlignment="1">
      <alignment horizontal="center" vertical="center" wrapText="1"/>
    </xf>
    <xf numFmtId="166" fontId="80" fillId="17" borderId="117" xfId="0" applyNumberFormat="1" applyFont="1" applyFill="1" applyBorder="1" applyAlignment="1">
      <alignment horizontal="center" vertical="center" wrapText="1"/>
    </xf>
    <xf numFmtId="10" fontId="80" fillId="17" borderId="115" xfId="0" applyNumberFormat="1" applyFont="1" applyFill="1" applyBorder="1" applyAlignment="1">
      <alignment horizontal="center" vertical="center" wrapText="1"/>
    </xf>
    <xf numFmtId="166" fontId="86" fillId="17" borderId="117" xfId="0" applyNumberFormat="1" applyFont="1" applyFill="1" applyBorder="1" applyAlignment="1">
      <alignment horizontal="center" vertical="center" wrapText="1"/>
    </xf>
    <xf numFmtId="41" fontId="80" fillId="17" borderId="119" xfId="0" applyNumberFormat="1" applyFont="1" applyFill="1" applyBorder="1" applyAlignment="1">
      <alignment horizontal="center" vertical="center" wrapText="1"/>
    </xf>
    <xf numFmtId="10" fontId="80" fillId="17" borderId="120" xfId="0" applyNumberFormat="1" applyFont="1" applyFill="1" applyBorder="1" applyAlignment="1">
      <alignment horizontal="center" vertical="center" wrapText="1"/>
    </xf>
    <xf numFmtId="166" fontId="80" fillId="17" borderId="119" xfId="0" applyNumberFormat="1" applyFont="1" applyFill="1" applyBorder="1" applyAlignment="1">
      <alignment horizontal="right" vertical="center" wrapText="1"/>
    </xf>
    <xf numFmtId="10" fontId="80" fillId="17" borderId="121" xfId="0" applyNumberFormat="1" applyFont="1" applyFill="1" applyBorder="1" applyAlignment="1">
      <alignment horizontal="center" vertical="center" wrapText="1"/>
    </xf>
    <xf numFmtId="10" fontId="80" fillId="17" borderId="113" xfId="0" applyNumberFormat="1" applyFont="1" applyFill="1" applyBorder="1" applyAlignment="1">
      <alignment horizontal="center" vertical="center" wrapText="1"/>
    </xf>
    <xf numFmtId="166" fontId="86" fillId="10" borderId="117" xfId="0" applyNumberFormat="1" applyFont="1" applyFill="1" applyBorder="1" applyAlignment="1">
      <alignment horizontal="right" vertical="center" wrapText="1"/>
    </xf>
    <xf numFmtId="10" fontId="86" fillId="10" borderId="118" xfId="0" applyNumberFormat="1" applyFont="1" applyFill="1" applyBorder="1" applyAlignment="1">
      <alignment horizontal="center" vertical="center" wrapText="1"/>
    </xf>
    <xf numFmtId="10" fontId="86" fillId="10" borderId="119" xfId="0" applyNumberFormat="1" applyFont="1" applyFill="1" applyBorder="1" applyAlignment="1">
      <alignment horizontal="center" vertical="center" wrapText="1"/>
    </xf>
    <xf numFmtId="0" fontId="82" fillId="17" borderId="121" xfId="0" applyFont="1" applyFill="1" applyBorder="1" applyAlignment="1">
      <alignment horizontal="center" vertical="center" wrapText="1"/>
    </xf>
    <xf numFmtId="0" fontId="77" fillId="17" borderId="122" xfId="0" applyFont="1" applyFill="1" applyBorder="1" applyAlignment="1">
      <alignment horizontal="left" vertical="center" wrapText="1"/>
    </xf>
    <xf numFmtId="0" fontId="86" fillId="12" borderId="103" xfId="0" applyFont="1" applyFill="1" applyBorder="1" applyAlignment="1">
      <alignment horizontal="center" vertical="center" wrapText="1"/>
    </xf>
    <xf numFmtId="9" fontId="86" fillId="12" borderId="24" xfId="0" applyNumberFormat="1" applyFont="1" applyFill="1" applyBorder="1" applyAlignment="1">
      <alignment horizontal="left" vertical="center" wrapText="1"/>
    </xf>
    <xf numFmtId="2" fontId="80" fillId="15" borderId="151" xfId="0" applyNumberFormat="1" applyFont="1" applyFill="1" applyBorder="1" applyAlignment="1">
      <alignment horizontal="right" vertical="center" wrapText="1"/>
    </xf>
    <xf numFmtId="166" fontId="80" fillId="15" borderId="152" xfId="0" applyNumberFormat="1" applyFont="1" applyFill="1" applyBorder="1" applyAlignment="1">
      <alignment horizontal="right" vertical="center" wrapText="1"/>
    </xf>
    <xf numFmtId="9" fontId="80" fillId="12" borderId="191" xfId="0" applyNumberFormat="1" applyFont="1" applyFill="1" applyBorder="1" applyAlignment="1">
      <alignment horizontal="center" vertical="center" wrapText="1"/>
    </xf>
    <xf numFmtId="166" fontId="80" fillId="12" borderId="155" xfId="0" applyNumberFormat="1" applyFont="1" applyFill="1" applyBorder="1" applyAlignment="1">
      <alignment horizontal="right" vertical="center" wrapText="1"/>
    </xf>
    <xf numFmtId="10" fontId="80" fillId="12" borderId="156" xfId="0" applyNumberFormat="1" applyFont="1" applyFill="1" applyBorder="1" applyAlignment="1">
      <alignment horizontal="center" vertical="center" wrapText="1"/>
    </xf>
    <xf numFmtId="166" fontId="80" fillId="12" borderId="127" xfId="0" applyNumberFormat="1" applyFont="1" applyFill="1" applyBorder="1" applyAlignment="1">
      <alignment horizontal="right" vertical="center" wrapText="1"/>
    </xf>
    <xf numFmtId="10" fontId="80" fillId="12" borderId="154" xfId="0" applyNumberFormat="1" applyFont="1" applyFill="1" applyBorder="1" applyAlignment="1">
      <alignment horizontal="center" vertical="center" wrapText="1"/>
    </xf>
    <xf numFmtId="166" fontId="80" fillId="12" borderId="153" xfId="0" applyNumberFormat="1" applyFont="1" applyFill="1" applyBorder="1" applyAlignment="1">
      <alignment horizontal="center" vertical="center" wrapText="1"/>
    </xf>
    <xf numFmtId="166" fontId="80" fillId="12" borderId="153" xfId="0" applyNumberFormat="1" applyFont="1" applyFill="1" applyBorder="1" applyAlignment="1">
      <alignment horizontal="right" vertical="center" wrapText="1"/>
    </xf>
    <xf numFmtId="10" fontId="80" fillId="12" borderId="192" xfId="0" applyNumberFormat="1" applyFont="1" applyFill="1" applyBorder="1" applyAlignment="1">
      <alignment horizontal="center" vertical="center" wrapText="1"/>
    </xf>
    <xf numFmtId="10" fontId="80" fillId="12" borderId="24" xfId="0" applyNumberFormat="1" applyFont="1" applyFill="1" applyBorder="1" applyAlignment="1">
      <alignment horizontal="center" vertical="center" wrapText="1"/>
    </xf>
    <xf numFmtId="0" fontId="77" fillId="12" borderId="54" xfId="0" applyFont="1" applyFill="1" applyBorder="1" applyAlignment="1">
      <alignment horizontal="center" vertical="center" wrapText="1"/>
    </xf>
    <xf numFmtId="0" fontId="77" fillId="12" borderId="31" xfId="0" applyFont="1" applyFill="1" applyBorder="1" applyAlignment="1">
      <alignment horizontal="left" vertical="center" wrapText="1"/>
    </xf>
    <xf numFmtId="0" fontId="79" fillId="2" borderId="193" xfId="228" applyFont="1" applyFill="1" applyBorder="1" applyAlignment="1">
      <alignment horizontal="right" vertical="center" wrapText="1"/>
    </xf>
    <xf numFmtId="41" fontId="89" fillId="2" borderId="194" xfId="0" applyNumberFormat="1" applyFont="1" applyFill="1" applyBorder="1" applyAlignment="1">
      <alignment horizontal="left" vertical="center" wrapText="1"/>
    </xf>
    <xf numFmtId="0" fontId="90" fillId="2" borderId="19" xfId="0" applyFont="1" applyFill="1" applyBorder="1" applyAlignment="1">
      <alignment horizontal="center" vertical="center"/>
    </xf>
    <xf numFmtId="0" fontId="90" fillId="2" borderId="104" xfId="0" applyFont="1" applyFill="1" applyBorder="1" applyAlignment="1">
      <alignment horizontal="center" vertical="center"/>
    </xf>
    <xf numFmtId="41" fontId="89" fillId="2" borderId="30" xfId="232" applyFont="1" applyFill="1" applyBorder="1" applyAlignment="1" applyProtection="1">
      <alignment vertical="center"/>
    </xf>
    <xf numFmtId="1" fontId="82" fillId="2" borderId="104" xfId="0" applyNumberFormat="1" applyFont="1" applyFill="1" applyBorder="1" applyAlignment="1">
      <alignment horizontal="center" vertical="center" wrapText="1"/>
    </xf>
    <xf numFmtId="166" fontId="82" fillId="2" borderId="108" xfId="0" applyNumberFormat="1" applyFont="1" applyFill="1" applyBorder="1" applyAlignment="1">
      <alignment horizontal="right" vertical="center" wrapText="1"/>
    </xf>
    <xf numFmtId="10" fontId="82" fillId="0" borderId="51" xfId="0" applyNumberFormat="1" applyFont="1" applyBorder="1" applyAlignment="1">
      <alignment horizontal="center" vertical="center" wrapText="1"/>
    </xf>
    <xf numFmtId="10" fontId="82" fillId="2" borderId="20" xfId="0" applyNumberFormat="1" applyFont="1" applyFill="1" applyBorder="1" applyAlignment="1">
      <alignment horizontal="center" vertical="center" wrapText="1"/>
    </xf>
    <xf numFmtId="10" fontId="80" fillId="0" borderId="195" xfId="0" applyNumberFormat="1" applyFont="1" applyBorder="1" applyAlignment="1">
      <alignment horizontal="center" vertical="center" wrapText="1"/>
    </xf>
    <xf numFmtId="1" fontId="80" fillId="0" borderId="180" xfId="0" applyNumberFormat="1" applyFont="1" applyBorder="1" applyAlignment="1">
      <alignment horizontal="center" vertical="center"/>
    </xf>
    <xf numFmtId="166" fontId="86" fillId="0" borderId="181" xfId="0" applyNumberFormat="1" applyFont="1" applyBorder="1" applyAlignment="1">
      <alignment vertical="center"/>
    </xf>
    <xf numFmtId="2" fontId="86" fillId="0" borderId="181" xfId="0" applyNumberFormat="1" applyFont="1" applyBorder="1" applyAlignment="1">
      <alignment vertical="center"/>
    </xf>
    <xf numFmtId="1" fontId="86" fillId="0" borderId="181" xfId="0" applyNumberFormat="1" applyFont="1" applyBorder="1" applyAlignment="1">
      <alignment horizontal="center" vertical="center"/>
    </xf>
    <xf numFmtId="0" fontId="86" fillId="0" borderId="189" xfId="0" applyFont="1" applyBorder="1" applyAlignment="1">
      <alignment horizontal="center" vertical="center" wrapText="1"/>
    </xf>
    <xf numFmtId="9" fontId="86" fillId="0" borderId="188" xfId="0" applyNumberFormat="1" applyFont="1" applyBorder="1" applyAlignment="1">
      <alignment horizontal="left" vertical="center" wrapText="1"/>
    </xf>
    <xf numFmtId="0" fontId="86" fillId="0" borderId="188" xfId="0" applyFont="1" applyBorder="1" applyAlignment="1">
      <alignment horizontal="left" vertical="center" wrapText="1"/>
    </xf>
    <xf numFmtId="2" fontId="86" fillId="0" borderId="196" xfId="0" applyNumberFormat="1" applyFont="1" applyBorder="1" applyAlignment="1">
      <alignment horizontal="right" vertical="center" wrapText="1"/>
    </xf>
    <xf numFmtId="166" fontId="86" fillId="0" borderId="188" xfId="0" applyNumberFormat="1" applyFont="1" applyBorder="1" applyAlignment="1">
      <alignment horizontal="right" vertical="center" wrapText="1"/>
    </xf>
    <xf numFmtId="2" fontId="86" fillId="0" borderId="188" xfId="0" applyNumberFormat="1" applyFont="1" applyBorder="1" applyAlignment="1">
      <alignment horizontal="right" vertical="center" wrapText="1"/>
    </xf>
    <xf numFmtId="166" fontId="86" fillId="0" borderId="121" xfId="0" applyNumberFormat="1" applyFont="1" applyBorder="1" applyAlignment="1">
      <alignment horizontal="right" vertical="center" wrapText="1"/>
    </xf>
    <xf numFmtId="0" fontId="86" fillId="0" borderId="196" xfId="0" applyFont="1" applyBorder="1" applyAlignment="1">
      <alignment horizontal="center" vertical="center" wrapText="1"/>
    </xf>
    <xf numFmtId="1" fontId="80" fillId="0" borderId="189" xfId="0" applyNumberFormat="1" applyFont="1" applyBorder="1" applyAlignment="1">
      <alignment horizontal="center" vertical="center"/>
    </xf>
    <xf numFmtId="166" fontId="86" fillId="0" borderId="188" xfId="0" applyNumberFormat="1" applyFont="1" applyBorder="1" applyAlignment="1">
      <alignment vertical="center"/>
    </xf>
    <xf numFmtId="2" fontId="86" fillId="0" borderId="188" xfId="0" applyNumberFormat="1" applyFont="1" applyBorder="1" applyAlignment="1">
      <alignment vertical="center"/>
    </xf>
    <xf numFmtId="166" fontId="86" fillId="0" borderId="197" xfId="0" applyNumberFormat="1" applyFont="1" applyBorder="1" applyAlignment="1">
      <alignment vertical="center"/>
    </xf>
    <xf numFmtId="1" fontId="86" fillId="0" borderId="188" xfId="0" applyNumberFormat="1" applyFont="1" applyBorder="1" applyAlignment="1">
      <alignment horizontal="center" vertical="center"/>
    </xf>
    <xf numFmtId="166" fontId="91" fillId="0" borderId="197" xfId="0" applyNumberFormat="1" applyFont="1" applyBorder="1" applyAlignment="1">
      <alignment horizontal="right" vertical="center"/>
    </xf>
    <xf numFmtId="10" fontId="80" fillId="0" borderId="29" xfId="0" applyNumberFormat="1" applyFont="1" applyBorder="1" applyAlignment="1">
      <alignment horizontal="center" vertical="center" wrapText="1"/>
    </xf>
    <xf numFmtId="10" fontId="80" fillId="0" borderId="6" xfId="0" applyNumberFormat="1" applyFont="1" applyBorder="1" applyAlignment="1">
      <alignment horizontal="center" vertical="center" wrapText="1"/>
    </xf>
    <xf numFmtId="10" fontId="86" fillId="0" borderId="188" xfId="0" applyNumberFormat="1" applyFont="1" applyBorder="1" applyAlignment="1">
      <alignment horizontal="center" vertical="center" wrapText="1"/>
    </xf>
    <xf numFmtId="0" fontId="77" fillId="0" borderId="188" xfId="0" applyFont="1" applyBorder="1" applyAlignment="1">
      <alignment horizontal="center" vertical="center" wrapText="1"/>
    </xf>
    <xf numFmtId="0" fontId="77" fillId="0" borderId="197" xfId="0" applyFont="1" applyBorder="1" applyAlignment="1">
      <alignment horizontal="left" vertical="center" wrapText="1"/>
    </xf>
    <xf numFmtId="9" fontId="80" fillId="17" borderId="113" xfId="0" applyNumberFormat="1" applyFont="1" applyFill="1" applyBorder="1" applyAlignment="1">
      <alignment horizontal="left" vertical="center" wrapText="1"/>
    </xf>
    <xf numFmtId="0" fontId="78" fillId="17" borderId="174" xfId="228" applyFont="1" applyFill="1" applyBorder="1" applyAlignment="1">
      <alignment horizontal="left" vertical="top" wrapText="1"/>
    </xf>
    <xf numFmtId="2" fontId="80" fillId="10" borderId="198" xfId="0" applyNumberFormat="1" applyFont="1" applyFill="1" applyBorder="1" applyAlignment="1">
      <alignment horizontal="right" vertical="center" wrapText="1"/>
    </xf>
    <xf numFmtId="166" fontId="80" fillId="10" borderId="199" xfId="0" applyNumberFormat="1" applyFont="1" applyFill="1" applyBorder="1" applyAlignment="1">
      <alignment horizontal="right" vertical="center" wrapText="1"/>
    </xf>
    <xf numFmtId="9" fontId="80" fillId="17" borderId="198" xfId="0" applyNumberFormat="1" applyFont="1" applyFill="1" applyBorder="1" applyAlignment="1">
      <alignment horizontal="center" vertical="center" wrapText="1"/>
    </xf>
    <xf numFmtId="166" fontId="80" fillId="17" borderId="188" xfId="0" applyNumberFormat="1" applyFont="1" applyFill="1" applyBorder="1" applyAlignment="1">
      <alignment horizontal="right" vertical="center" wrapText="1"/>
    </xf>
    <xf numFmtId="166" fontId="80" fillId="17" borderId="197" xfId="0" applyNumberFormat="1" applyFont="1" applyFill="1" applyBorder="1" applyAlignment="1">
      <alignment horizontal="right" vertical="center" wrapText="1"/>
    </xf>
    <xf numFmtId="2" fontId="80" fillId="10" borderId="115" xfId="0" applyNumberFormat="1" applyFont="1" applyFill="1" applyBorder="1" applyAlignment="1">
      <alignment horizontal="right" vertical="center" wrapText="1"/>
    </xf>
    <xf numFmtId="166" fontId="80" fillId="10" borderId="117" xfId="0" applyNumberFormat="1" applyFont="1" applyFill="1" applyBorder="1" applyAlignment="1">
      <alignment horizontal="right" vertical="center" wrapText="1"/>
    </xf>
    <xf numFmtId="10" fontId="80" fillId="10" borderId="118" xfId="0" applyNumberFormat="1" applyFont="1" applyFill="1" applyBorder="1" applyAlignment="1">
      <alignment horizontal="center" vertical="center" wrapText="1"/>
    </xf>
    <xf numFmtId="10" fontId="80" fillId="10" borderId="119" xfId="0" applyNumberFormat="1" applyFont="1" applyFill="1" applyBorder="1" applyAlignment="1">
      <alignment horizontal="center" vertical="center" wrapText="1"/>
    </xf>
    <xf numFmtId="0" fontId="73" fillId="17" borderId="122" xfId="0" applyFont="1" applyFill="1" applyBorder="1" applyAlignment="1">
      <alignment horizontal="left" vertical="center" wrapText="1"/>
    </xf>
    <xf numFmtId="0" fontId="78" fillId="12" borderId="200" xfId="228" applyFont="1" applyFill="1" applyBorder="1" applyAlignment="1">
      <alignment horizontal="left" vertical="top" wrapText="1"/>
    </xf>
    <xf numFmtId="0" fontId="78" fillId="12" borderId="201" xfId="229" applyFont="1" applyFill="1" applyBorder="1" applyAlignment="1">
      <alignment vertical="top" wrapText="1"/>
    </xf>
    <xf numFmtId="2" fontId="80" fillId="15" borderId="191" xfId="0" applyNumberFormat="1" applyFont="1" applyFill="1" applyBorder="1" applyAlignment="1">
      <alignment horizontal="right" vertical="center" wrapText="1"/>
    </xf>
    <xf numFmtId="166" fontId="80" fillId="15" borderId="127" xfId="0" applyNumberFormat="1" applyFont="1" applyFill="1" applyBorder="1" applyAlignment="1">
      <alignment horizontal="right" vertical="center" wrapText="1"/>
    </xf>
    <xf numFmtId="10" fontId="80" fillId="12" borderId="130" xfId="0" applyNumberFormat="1" applyFont="1" applyFill="1" applyBorder="1" applyAlignment="1">
      <alignment horizontal="center" vertical="center" wrapText="1"/>
    </xf>
    <xf numFmtId="10" fontId="80" fillId="12" borderId="128" xfId="0" applyNumberFormat="1" applyFont="1" applyFill="1" applyBorder="1" applyAlignment="1">
      <alignment horizontal="center" vertical="center" wrapText="1"/>
    </xf>
    <xf numFmtId="1" fontId="74" fillId="0" borderId="0" xfId="0" applyNumberFormat="1" applyFont="1" applyAlignment="1">
      <alignment vertical="center"/>
    </xf>
    <xf numFmtId="0" fontId="79" fillId="2" borderId="123" xfId="229" applyFont="1" applyFill="1" applyBorder="1" applyAlignment="1">
      <alignment vertical="top" wrapText="1"/>
    </xf>
    <xf numFmtId="2" fontId="86" fillId="10" borderId="202" xfId="0" applyNumberFormat="1" applyFont="1" applyFill="1" applyBorder="1" applyAlignment="1">
      <alignment horizontal="right" vertical="center" wrapText="1"/>
    </xf>
    <xf numFmtId="166" fontId="86" fillId="10" borderId="203" xfId="0" applyNumberFormat="1" applyFont="1" applyFill="1" applyBorder="1" applyAlignment="1">
      <alignment horizontal="right" vertical="center" wrapText="1"/>
    </xf>
    <xf numFmtId="41" fontId="79" fillId="2" borderId="193" xfId="228" applyNumberFormat="1" applyFont="1" applyFill="1" applyBorder="1" applyAlignment="1">
      <alignment horizontal="right" vertical="center" wrapText="1"/>
    </xf>
    <xf numFmtId="41" fontId="79" fillId="2" borderId="204" xfId="230" applyNumberFormat="1" applyFont="1" applyFill="1" applyBorder="1" applyAlignment="1">
      <alignment horizontal="center" vertical="center" wrapText="1"/>
    </xf>
    <xf numFmtId="41" fontId="96" fillId="2" borderId="205" xfId="231" applyNumberFormat="1" applyFont="1" applyFill="1" applyBorder="1" applyAlignment="1">
      <alignment horizontal="right" vertical="center"/>
    </xf>
    <xf numFmtId="166" fontId="79" fillId="2" borderId="206" xfId="228" applyNumberFormat="1" applyFont="1" applyFill="1" applyBorder="1" applyAlignment="1">
      <alignment horizontal="center" vertical="center" wrapText="1"/>
    </xf>
    <xf numFmtId="166" fontId="79" fillId="2" borderId="207" xfId="228" applyNumberFormat="1" applyFont="1" applyFill="1" applyBorder="1" applyAlignment="1">
      <alignment horizontal="center" vertical="center" wrapText="1"/>
    </xf>
    <xf numFmtId="1" fontId="82" fillId="2" borderId="137" xfId="0" applyNumberFormat="1" applyFont="1" applyFill="1" applyBorder="1" applyAlignment="1">
      <alignment horizontal="center" vertical="center" wrapText="1"/>
    </xf>
    <xf numFmtId="166" fontId="82" fillId="2" borderId="8" xfId="0" applyNumberFormat="1" applyFont="1" applyFill="1" applyBorder="1" applyAlignment="1">
      <alignment horizontal="center" vertical="center" wrapText="1"/>
    </xf>
    <xf numFmtId="166" fontId="82" fillId="2" borderId="43" xfId="0" applyNumberFormat="1" applyFont="1" applyFill="1" applyBorder="1" applyAlignment="1">
      <alignment horizontal="center" vertical="center" wrapText="1"/>
    </xf>
    <xf numFmtId="1" fontId="82" fillId="0" borderId="142" xfId="0" applyNumberFormat="1" applyFont="1" applyBorder="1" applyAlignment="1">
      <alignment horizontal="center" vertical="center" wrapText="1"/>
    </xf>
    <xf numFmtId="166" fontId="82" fillId="2" borderId="43" xfId="0" applyNumberFormat="1" applyFont="1" applyFill="1" applyBorder="1" applyAlignment="1">
      <alignment horizontal="right" vertical="center" wrapText="1"/>
    </xf>
    <xf numFmtId="10" fontId="82" fillId="2" borderId="8" xfId="0" applyNumberFormat="1" applyFont="1" applyFill="1" applyBorder="1" applyAlignment="1">
      <alignment horizontal="center" vertical="center" wrapText="1"/>
    </xf>
    <xf numFmtId="10" fontId="82" fillId="2" borderId="26" xfId="0" applyNumberFormat="1" applyFont="1" applyFill="1" applyBorder="1" applyAlignment="1">
      <alignment horizontal="center" vertical="center" wrapText="1"/>
    </xf>
    <xf numFmtId="2" fontId="86" fillId="14" borderId="137" xfId="0" applyNumberFormat="1" applyFont="1" applyFill="1" applyBorder="1" applyAlignment="1">
      <alignment horizontal="right" vertical="center" wrapText="1"/>
    </xf>
    <xf numFmtId="166" fontId="86" fillId="14" borderId="141" xfId="0" applyNumberFormat="1" applyFont="1" applyFill="1" applyBorder="1" applyAlignment="1">
      <alignment horizontal="right" vertical="center" wrapText="1"/>
    </xf>
    <xf numFmtId="10" fontId="86" fillId="14" borderId="142" xfId="0" applyNumberFormat="1" applyFont="1" applyFill="1" applyBorder="1" applyAlignment="1">
      <alignment horizontal="center" vertical="center" wrapText="1"/>
    </xf>
    <xf numFmtId="10" fontId="86" fillId="14" borderId="139" xfId="0" applyNumberFormat="1" applyFont="1" applyFill="1" applyBorder="1" applyAlignment="1">
      <alignment horizontal="center" vertical="center" wrapText="1"/>
    </xf>
    <xf numFmtId="41" fontId="79" fillId="2" borderId="135" xfId="230" applyNumberFormat="1" applyFont="1" applyFill="1" applyBorder="1" applyAlignment="1">
      <alignment horizontal="center" vertical="center" wrapText="1"/>
    </xf>
    <xf numFmtId="41" fontId="88" fillId="2" borderId="194" xfId="0" applyNumberFormat="1" applyFont="1" applyFill="1" applyBorder="1" applyAlignment="1">
      <alignment horizontal="right" vertical="center"/>
    </xf>
    <xf numFmtId="166" fontId="79" fillId="2" borderId="208" xfId="228" applyNumberFormat="1" applyFont="1" applyFill="1" applyBorder="1" applyAlignment="1">
      <alignment horizontal="center" vertical="center" wrapText="1"/>
    </xf>
    <xf numFmtId="1" fontId="82" fillId="0" borderId="209" xfId="0" applyNumberFormat="1" applyFont="1" applyBorder="1" applyAlignment="1">
      <alignment horizontal="center" vertical="center" wrapText="1"/>
    </xf>
    <xf numFmtId="166" fontId="82" fillId="2" borderId="210" xfId="0" applyNumberFormat="1" applyFont="1" applyFill="1" applyBorder="1" applyAlignment="1">
      <alignment horizontal="center" vertical="center" wrapText="1"/>
    </xf>
    <xf numFmtId="1" fontId="82" fillId="0" borderId="211" xfId="0" applyNumberFormat="1" applyFont="1" applyBorder="1" applyAlignment="1">
      <alignment horizontal="center" vertical="center" wrapText="1"/>
    </xf>
    <xf numFmtId="166" fontId="82" fillId="0" borderId="212" xfId="0" applyNumberFormat="1" applyFont="1" applyBorder="1" applyAlignment="1">
      <alignment horizontal="center" vertical="center" wrapText="1"/>
    </xf>
    <xf numFmtId="1" fontId="82" fillId="0" borderId="213" xfId="0" applyNumberFormat="1" applyFont="1" applyBorder="1" applyAlignment="1">
      <alignment horizontal="center" vertical="center" wrapText="1"/>
    </xf>
    <xf numFmtId="166" fontId="82" fillId="0" borderId="212" xfId="0" applyNumberFormat="1" applyFont="1" applyBorder="1" applyAlignment="1">
      <alignment horizontal="right" vertical="center" wrapText="1"/>
    </xf>
    <xf numFmtId="10" fontId="82" fillId="0" borderId="210" xfId="0" applyNumberFormat="1" applyFont="1" applyBorder="1" applyAlignment="1">
      <alignment horizontal="center" vertical="center" wrapText="1"/>
    </xf>
    <xf numFmtId="10" fontId="82" fillId="0" borderId="214" xfId="0" applyNumberFormat="1" applyFont="1" applyBorder="1" applyAlignment="1">
      <alignment horizontal="center" vertical="center" wrapText="1"/>
    </xf>
    <xf numFmtId="2" fontId="86" fillId="10" borderId="211" xfId="0" applyNumberFormat="1" applyFont="1" applyFill="1" applyBorder="1" applyAlignment="1">
      <alignment horizontal="right" vertical="center" wrapText="1"/>
    </xf>
    <xf numFmtId="166" fontId="86" fillId="10" borderId="215" xfId="0" applyNumberFormat="1" applyFont="1" applyFill="1" applyBorder="1" applyAlignment="1">
      <alignment horizontal="right" vertical="center" wrapText="1"/>
    </xf>
    <xf numFmtId="10" fontId="86" fillId="10" borderId="213" xfId="0" applyNumberFormat="1" applyFont="1" applyFill="1" applyBorder="1" applyAlignment="1">
      <alignment horizontal="center" vertical="center" wrapText="1"/>
    </xf>
    <xf numFmtId="10" fontId="86" fillId="10" borderId="216" xfId="0" applyNumberFormat="1" applyFont="1" applyFill="1" applyBorder="1" applyAlignment="1">
      <alignment horizontal="center" vertical="center" wrapText="1"/>
    </xf>
    <xf numFmtId="0" fontId="86" fillId="0" borderId="210" xfId="0" applyFont="1" applyBorder="1" applyAlignment="1">
      <alignment horizontal="center" vertical="center" wrapText="1"/>
    </xf>
    <xf numFmtId="0" fontId="77" fillId="0" borderId="217" xfId="0" applyFont="1" applyBorder="1" applyAlignment="1">
      <alignment horizontal="left" vertical="center" wrapText="1"/>
    </xf>
    <xf numFmtId="0" fontId="80" fillId="0" borderId="160" xfId="0" applyFont="1" applyBorder="1" applyAlignment="1">
      <alignment horizontal="center" vertical="center" wrapText="1"/>
    </xf>
    <xf numFmtId="166" fontId="91" fillId="0" borderId="161" xfId="0" applyNumberFormat="1" applyFont="1" applyBorder="1" applyAlignment="1">
      <alignment horizontal="right" vertical="center" indent="1"/>
    </xf>
    <xf numFmtId="0" fontId="80" fillId="0" borderId="183" xfId="0" applyFont="1" applyBorder="1" applyAlignment="1">
      <alignment horizontal="center" vertical="center" wrapText="1"/>
    </xf>
    <xf numFmtId="166" fontId="80" fillId="0" borderId="181" xfId="0" applyNumberFormat="1" applyFont="1" applyBorder="1" applyAlignment="1">
      <alignment horizontal="right" vertical="center" wrapText="1"/>
    </xf>
    <xf numFmtId="166" fontId="91" fillId="0" borderId="184" xfId="0" applyNumberFormat="1" applyFont="1" applyBorder="1" applyAlignment="1">
      <alignment horizontal="right" vertical="center" indent="1"/>
    </xf>
    <xf numFmtId="1" fontId="80" fillId="0" borderId="189" xfId="0" applyNumberFormat="1" applyFont="1" applyBorder="1" applyAlignment="1">
      <alignment horizontal="center" vertical="center" wrapText="1"/>
    </xf>
    <xf numFmtId="166" fontId="86" fillId="0" borderId="197" xfId="0" applyNumberFormat="1" applyFont="1" applyBorder="1" applyAlignment="1">
      <alignment horizontal="right" vertical="center" wrapText="1"/>
    </xf>
    <xf numFmtId="1" fontId="86" fillId="0" borderId="188" xfId="0" applyNumberFormat="1" applyFont="1" applyBorder="1" applyAlignment="1">
      <alignment horizontal="center" vertical="center" wrapText="1"/>
    </xf>
    <xf numFmtId="0" fontId="98" fillId="17" borderId="26" xfId="0" applyFont="1" applyFill="1" applyBorder="1" applyAlignment="1">
      <alignment horizontal="left" vertical="top" wrapText="1"/>
    </xf>
    <xf numFmtId="43" fontId="99" fillId="12" borderId="67" xfId="231" applyNumberFormat="1" applyFont="1" applyFill="1" applyBorder="1" applyAlignment="1">
      <alignment vertical="top" wrapText="1"/>
    </xf>
    <xf numFmtId="0" fontId="98" fillId="12" borderId="67" xfId="0" applyFont="1" applyFill="1" applyBorder="1" applyAlignment="1">
      <alignment horizontal="left" vertical="top" wrapText="1"/>
    </xf>
    <xf numFmtId="9" fontId="80" fillId="12" borderId="68" xfId="0" applyNumberFormat="1" applyFont="1" applyFill="1" applyBorder="1" applyAlignment="1">
      <alignment horizontal="center" vertical="center" wrapText="1"/>
    </xf>
    <xf numFmtId="166" fontId="80" fillId="12" borderId="218" xfId="0" applyNumberFormat="1" applyFont="1" applyFill="1" applyBorder="1" applyAlignment="1">
      <alignment horizontal="right" vertical="center" wrapText="1"/>
    </xf>
    <xf numFmtId="10" fontId="80" fillId="12" borderId="54" xfId="0" applyNumberFormat="1" applyFont="1" applyFill="1" applyBorder="1" applyAlignment="1">
      <alignment horizontal="center" vertical="center" wrapText="1"/>
    </xf>
    <xf numFmtId="43" fontId="96" fillId="2" borderId="24" xfId="231" applyNumberFormat="1" applyFont="1" applyFill="1" applyBorder="1" applyAlignment="1">
      <alignment vertical="top" wrapText="1"/>
    </xf>
    <xf numFmtId="0" fontId="97" fillId="2" borderId="24" xfId="0" applyFont="1" applyFill="1" applyBorder="1" applyAlignment="1">
      <alignment horizontal="left" vertical="top" wrapText="1"/>
    </xf>
    <xf numFmtId="166" fontId="86" fillId="14" borderId="203" xfId="0" applyNumberFormat="1" applyFont="1" applyFill="1" applyBorder="1" applyAlignment="1">
      <alignment horizontal="right" vertical="center" wrapText="1"/>
    </xf>
    <xf numFmtId="1" fontId="79" fillId="18" borderId="193" xfId="228" applyNumberFormat="1" applyFont="1" applyFill="1" applyBorder="1" applyAlignment="1">
      <alignment horizontal="right" vertical="center" wrapText="1"/>
    </xf>
    <xf numFmtId="41" fontId="89" fillId="2" borderId="105" xfId="232" applyFont="1" applyFill="1" applyBorder="1" applyAlignment="1" applyProtection="1">
      <alignment horizontal="right" vertical="center"/>
    </xf>
    <xf numFmtId="166" fontId="82" fillId="2" borderId="138" xfId="0" applyNumberFormat="1" applyFont="1" applyFill="1" applyBorder="1" applyAlignment="1">
      <alignment horizontal="center" vertical="center" wrapText="1"/>
    </xf>
    <xf numFmtId="166" fontId="82" fillId="2" borderId="139" xfId="0" applyNumberFormat="1" applyFont="1" applyFill="1" applyBorder="1" applyAlignment="1">
      <alignment horizontal="center" vertical="center" wrapText="1"/>
    </xf>
    <xf numFmtId="1" fontId="82" fillId="2" borderId="140" xfId="0" applyNumberFormat="1" applyFont="1" applyFill="1" applyBorder="1" applyAlignment="1">
      <alignment horizontal="center" vertical="center" wrapText="1"/>
    </xf>
    <xf numFmtId="166" fontId="82" fillId="2" borderId="139" xfId="0" applyNumberFormat="1" applyFont="1" applyFill="1" applyBorder="1" applyAlignment="1">
      <alignment horizontal="right" vertical="center" wrapText="1"/>
    </xf>
    <xf numFmtId="43" fontId="96" fillId="2" borderId="20" xfId="231" applyNumberFormat="1" applyFont="1" applyFill="1" applyBorder="1" applyAlignment="1">
      <alignment vertical="top" wrapText="1"/>
    </xf>
    <xf numFmtId="1" fontId="79" fillId="18" borderId="135" xfId="228" applyNumberFormat="1" applyFont="1" applyFill="1" applyBorder="1" applyAlignment="1">
      <alignment horizontal="right" vertical="center" wrapText="1"/>
    </xf>
    <xf numFmtId="166" fontId="82" fillId="2" borderId="105" xfId="0" applyNumberFormat="1" applyFont="1" applyFill="1" applyBorder="1" applyAlignment="1">
      <alignment horizontal="center" vertical="center" wrapText="1"/>
    </xf>
    <xf numFmtId="0" fontId="86" fillId="0" borderId="219" xfId="0" applyFont="1" applyBorder="1" applyAlignment="1">
      <alignment horizontal="center" vertical="center" wrapText="1"/>
    </xf>
    <xf numFmtId="166" fontId="91" fillId="0" borderId="167" xfId="0" applyNumberFormat="1" applyFont="1" applyBorder="1" applyAlignment="1">
      <alignment horizontal="right" vertical="center" indent="1"/>
    </xf>
    <xf numFmtId="43" fontId="100" fillId="12" borderId="20" xfId="231" applyNumberFormat="1" applyFont="1" applyFill="1" applyBorder="1" applyAlignment="1">
      <alignment vertical="top" wrapText="1"/>
    </xf>
    <xf numFmtId="0" fontId="98" fillId="12" borderId="20" xfId="0" applyFont="1" applyFill="1" applyBorder="1" applyAlignment="1">
      <alignment horizontal="left" vertical="top" wrapText="1"/>
    </xf>
    <xf numFmtId="9" fontId="80" fillId="12" borderId="104" xfId="0" applyNumberFormat="1" applyFont="1" applyFill="1" applyBorder="1" applyAlignment="1">
      <alignment horizontal="center" vertical="center" wrapText="1"/>
    </xf>
    <xf numFmtId="10" fontId="80" fillId="12" borderId="136" xfId="0" applyNumberFormat="1" applyFont="1" applyFill="1" applyBorder="1" applyAlignment="1">
      <alignment horizontal="center" vertical="center" wrapText="1"/>
    </xf>
    <xf numFmtId="10" fontId="80" fillId="12" borderId="19" xfId="0" applyNumberFormat="1" applyFont="1" applyFill="1" applyBorder="1" applyAlignment="1">
      <alignment horizontal="center" vertical="center" wrapText="1"/>
    </xf>
    <xf numFmtId="166" fontId="80" fillId="12" borderId="22" xfId="0" applyNumberFormat="1" applyFont="1" applyFill="1" applyBorder="1" applyAlignment="1">
      <alignment horizontal="right" vertical="center" wrapText="1"/>
    </xf>
    <xf numFmtId="0" fontId="97" fillId="2" borderId="220" xfId="0" applyFont="1" applyFill="1" applyBorder="1" applyAlignment="1">
      <alignment vertical="center" wrapText="1"/>
    </xf>
    <xf numFmtId="0" fontId="90" fillId="2" borderId="221" xfId="0" applyFont="1" applyFill="1" applyBorder="1" applyAlignment="1">
      <alignment horizontal="center" vertical="center"/>
    </xf>
    <xf numFmtId="41" fontId="89" fillId="2" borderId="30" xfId="232" applyFont="1" applyFill="1" applyBorder="1" applyAlignment="1" applyProtection="1">
      <alignment horizontal="right" vertical="center"/>
    </xf>
    <xf numFmtId="0" fontId="90" fillId="2" borderId="18" xfId="0" applyFont="1" applyFill="1" applyBorder="1" applyAlignment="1">
      <alignment horizontal="center" vertical="center"/>
    </xf>
    <xf numFmtId="1" fontId="82" fillId="0" borderId="18" xfId="0" applyNumberFormat="1" applyFont="1" applyBorder="1" applyAlignment="1">
      <alignment horizontal="center" vertical="center" wrapText="1"/>
    </xf>
    <xf numFmtId="1" fontId="82" fillId="0" borderId="30" xfId="0" applyNumberFormat="1" applyFont="1" applyBorder="1" applyAlignment="1">
      <alignment horizontal="center" vertical="center" wrapText="1"/>
    </xf>
    <xf numFmtId="166" fontId="82" fillId="0" borderId="22" xfId="0" applyNumberFormat="1" applyFont="1" applyBorder="1" applyAlignment="1">
      <alignment horizontal="right" vertical="center" wrapText="1"/>
    </xf>
    <xf numFmtId="0" fontId="86" fillId="0" borderId="28" xfId="0" applyFont="1" applyBorder="1" applyAlignment="1">
      <alignment horizontal="center" vertical="center" wrapText="1"/>
    </xf>
    <xf numFmtId="9" fontId="86" fillId="0" borderId="222" xfId="0" applyNumberFormat="1" applyFont="1" applyBorder="1" applyAlignment="1">
      <alignment horizontal="left" vertical="center" wrapText="1"/>
    </xf>
    <xf numFmtId="0" fontId="86" fillId="0" borderId="222" xfId="0" applyFont="1" applyBorder="1" applyAlignment="1">
      <alignment horizontal="left" vertical="center" wrapText="1"/>
    </xf>
    <xf numFmtId="2" fontId="86" fillId="0" borderId="222" xfId="0" applyNumberFormat="1" applyFont="1" applyBorder="1" applyAlignment="1">
      <alignment horizontal="right" vertical="center" wrapText="1"/>
    </xf>
    <xf numFmtId="166" fontId="86" fillId="0" borderId="222" xfId="0" applyNumberFormat="1" applyFont="1" applyBorder="1" applyAlignment="1">
      <alignment horizontal="right" vertical="center" wrapText="1"/>
    </xf>
    <xf numFmtId="166" fontId="86" fillId="0" borderId="223" xfId="0" applyNumberFormat="1" applyFont="1" applyBorder="1" applyAlignment="1">
      <alignment horizontal="right" vertical="center" wrapText="1"/>
    </xf>
    <xf numFmtId="0" fontId="80" fillId="0" borderId="219" xfId="0" applyFont="1" applyBorder="1" applyAlignment="1">
      <alignment horizontal="center" vertical="center" wrapText="1"/>
    </xf>
    <xf numFmtId="166" fontId="80" fillId="0" borderId="222" xfId="0" applyNumberFormat="1" applyFont="1" applyBorder="1" applyAlignment="1">
      <alignment horizontal="right" vertical="center" wrapText="1"/>
    </xf>
    <xf numFmtId="1" fontId="80" fillId="0" borderId="28" xfId="0" applyNumberFormat="1" applyFont="1" applyBorder="1" applyAlignment="1">
      <alignment horizontal="center" vertical="center"/>
    </xf>
    <xf numFmtId="166" fontId="86" fillId="0" borderId="222" xfId="0" applyNumberFormat="1" applyFont="1" applyBorder="1" applyAlignment="1">
      <alignment vertical="center"/>
    </xf>
    <xf numFmtId="2" fontId="86" fillId="0" borderId="222" xfId="0" applyNumberFormat="1" applyFont="1" applyBorder="1" applyAlignment="1">
      <alignment vertical="center"/>
    </xf>
    <xf numFmtId="1" fontId="86" fillId="0" borderId="222" xfId="0" applyNumberFormat="1" applyFont="1" applyBorder="1" applyAlignment="1">
      <alignment horizontal="center" vertical="center"/>
    </xf>
    <xf numFmtId="166" fontId="91" fillId="0" borderId="224" xfId="0" applyNumberFormat="1" applyFont="1" applyBorder="1" applyAlignment="1">
      <alignment horizontal="right" vertical="center" indent="1"/>
    </xf>
    <xf numFmtId="10" fontId="80" fillId="0" borderId="223" xfId="0" applyNumberFormat="1" applyFont="1" applyBorder="1" applyAlignment="1">
      <alignment horizontal="center" vertical="center" wrapText="1"/>
    </xf>
    <xf numFmtId="10" fontId="80" fillId="0" borderId="176" xfId="0" applyNumberFormat="1" applyFont="1" applyBorder="1" applyAlignment="1">
      <alignment horizontal="center" vertical="center" wrapText="1"/>
    </xf>
    <xf numFmtId="2" fontId="86" fillId="0" borderId="219" xfId="0" applyNumberFormat="1" applyFont="1" applyBorder="1" applyAlignment="1">
      <alignment horizontal="right" vertical="center" wrapText="1"/>
    </xf>
    <xf numFmtId="10" fontId="86" fillId="0" borderId="222" xfId="0" applyNumberFormat="1" applyFont="1" applyBorder="1" applyAlignment="1">
      <alignment horizontal="center" vertical="center" wrapText="1"/>
    </xf>
    <xf numFmtId="0" fontId="77" fillId="0" borderId="222" xfId="0" applyFont="1" applyBorder="1" applyAlignment="1">
      <alignment horizontal="center" vertical="center" wrapText="1"/>
    </xf>
    <xf numFmtId="0" fontId="77" fillId="0" borderId="224" xfId="0" applyFont="1" applyBorder="1" applyAlignment="1">
      <alignment horizontal="left" vertical="center" wrapText="1"/>
    </xf>
    <xf numFmtId="0" fontId="86" fillId="0" borderId="76" xfId="0" applyFont="1" applyBorder="1" applyAlignment="1">
      <alignment horizontal="center" vertical="center" wrapText="1"/>
    </xf>
    <xf numFmtId="9" fontId="86" fillId="0" borderId="76" xfId="0" applyNumberFormat="1" applyFont="1" applyBorder="1" applyAlignment="1">
      <alignment horizontal="left" vertical="center" wrapText="1"/>
    </xf>
    <xf numFmtId="0" fontId="86" fillId="0" borderId="76" xfId="0" applyFont="1" applyBorder="1" applyAlignment="1">
      <alignment horizontal="left" vertical="center" wrapText="1"/>
    </xf>
    <xf numFmtId="2" fontId="86" fillId="0" borderId="76" xfId="0" applyNumberFormat="1" applyFont="1" applyBorder="1" applyAlignment="1">
      <alignment horizontal="right" vertical="center" wrapText="1"/>
    </xf>
    <xf numFmtId="166" fontId="86" fillId="0" borderId="76" xfId="0" applyNumberFormat="1" applyFont="1" applyBorder="1" applyAlignment="1">
      <alignment horizontal="right" vertical="center" wrapText="1"/>
    </xf>
    <xf numFmtId="0" fontId="80" fillId="0" borderId="76" xfId="0" applyFont="1" applyBorder="1" applyAlignment="1">
      <alignment horizontal="center" vertical="center" wrapText="1"/>
    </xf>
    <xf numFmtId="166" fontId="80" fillId="0" borderId="76" xfId="0" applyNumberFormat="1" applyFont="1" applyBorder="1" applyAlignment="1">
      <alignment horizontal="right" vertical="center" wrapText="1"/>
    </xf>
    <xf numFmtId="1" fontId="80" fillId="0" borderId="76" xfId="0" applyNumberFormat="1" applyFont="1" applyBorder="1" applyAlignment="1">
      <alignment horizontal="center" vertical="center"/>
    </xf>
    <xf numFmtId="166" fontId="86" fillId="0" borderId="76" xfId="0" applyNumberFormat="1" applyFont="1" applyBorder="1" applyAlignment="1">
      <alignment vertical="center"/>
    </xf>
    <xf numFmtId="2" fontId="86" fillId="0" borderId="76" xfId="0" applyNumberFormat="1" applyFont="1" applyBorder="1" applyAlignment="1">
      <alignment vertical="center"/>
    </xf>
    <xf numFmtId="1" fontId="86" fillId="0" borderId="76" xfId="0" applyNumberFormat="1" applyFont="1" applyBorder="1" applyAlignment="1">
      <alignment horizontal="center" vertical="center"/>
    </xf>
    <xf numFmtId="166" fontId="91" fillId="0" borderId="76" xfId="0" applyNumberFormat="1" applyFont="1" applyBorder="1" applyAlignment="1">
      <alignment horizontal="right" vertical="center" indent="1"/>
    </xf>
    <xf numFmtId="10" fontId="80" fillId="0" borderId="76" xfId="0" applyNumberFormat="1" applyFont="1" applyBorder="1" applyAlignment="1">
      <alignment horizontal="center" vertical="center" wrapText="1"/>
    </xf>
    <xf numFmtId="10" fontId="86" fillId="0" borderId="76" xfId="0" applyNumberFormat="1" applyFont="1" applyBorder="1" applyAlignment="1">
      <alignment horizontal="center" vertical="center" wrapText="1"/>
    </xf>
    <xf numFmtId="0" fontId="77" fillId="0" borderId="76" xfId="0" applyFont="1" applyBorder="1" applyAlignment="1">
      <alignment horizontal="center" vertical="center" wrapText="1"/>
    </xf>
    <xf numFmtId="0" fontId="77" fillId="0" borderId="76" xfId="0" applyFont="1" applyBorder="1" applyAlignment="1">
      <alignment horizontal="left" vertical="center" wrapText="1"/>
    </xf>
    <xf numFmtId="0" fontId="86" fillId="0" borderId="0" xfId="0" applyFont="1" applyAlignment="1">
      <alignment horizontal="center" vertical="center" wrapText="1"/>
    </xf>
    <xf numFmtId="9" fontId="86" fillId="0" borderId="0" xfId="0" applyNumberFormat="1" applyFont="1" applyAlignment="1">
      <alignment horizontal="left" vertical="center" wrapText="1"/>
    </xf>
    <xf numFmtId="0" fontId="86" fillId="0" borderId="0" xfId="0" applyFont="1" applyAlignment="1">
      <alignment horizontal="left" vertical="center" wrapText="1"/>
    </xf>
    <xf numFmtId="2" fontId="86" fillId="0" borderId="0" xfId="0" applyNumberFormat="1" applyFont="1" applyAlignment="1">
      <alignment horizontal="right" vertical="center" wrapText="1"/>
    </xf>
    <xf numFmtId="166" fontId="86" fillId="0" borderId="0" xfId="0" applyNumberFormat="1" applyFont="1" applyAlignment="1">
      <alignment horizontal="right" vertical="center" wrapText="1"/>
    </xf>
    <xf numFmtId="0" fontId="80" fillId="0" borderId="0" xfId="0" applyFont="1" applyAlignment="1">
      <alignment horizontal="center" vertical="center" wrapText="1"/>
    </xf>
    <xf numFmtId="166" fontId="80" fillId="0" borderId="0" xfId="0" applyNumberFormat="1" applyFont="1" applyAlignment="1">
      <alignment horizontal="right" vertical="center" wrapText="1"/>
    </xf>
    <xf numFmtId="1" fontId="80" fillId="0" borderId="0" xfId="0" applyNumberFormat="1" applyFont="1" applyAlignment="1">
      <alignment horizontal="center" vertical="center"/>
    </xf>
    <xf numFmtId="166" fontId="86" fillId="0" borderId="0" xfId="0" applyNumberFormat="1" applyFont="1" applyAlignment="1">
      <alignment vertical="center"/>
    </xf>
    <xf numFmtId="2" fontId="86" fillId="0" borderId="0" xfId="0" applyNumberFormat="1" applyFont="1" applyAlignment="1">
      <alignment vertical="center"/>
    </xf>
    <xf numFmtId="1" fontId="86" fillId="0" borderId="0" xfId="0" applyNumberFormat="1" applyFont="1" applyAlignment="1">
      <alignment horizontal="center" vertical="center"/>
    </xf>
    <xf numFmtId="166" fontId="91" fillId="0" borderId="0" xfId="0" applyNumberFormat="1" applyFont="1" applyAlignment="1">
      <alignment horizontal="right" vertical="center" indent="1"/>
    </xf>
    <xf numFmtId="10" fontId="80" fillId="0" borderId="0" xfId="0" applyNumberFormat="1" applyFont="1" applyAlignment="1">
      <alignment horizontal="center" vertical="center" wrapText="1"/>
    </xf>
    <xf numFmtId="10" fontId="86" fillId="0" borderId="0" xfId="0" applyNumberFormat="1" applyFont="1" applyAlignment="1">
      <alignment horizontal="center" vertical="center" wrapText="1"/>
    </xf>
    <xf numFmtId="0" fontId="77" fillId="0" borderId="0" xfId="0" applyFont="1" applyAlignment="1">
      <alignment horizontal="left" vertical="center" wrapText="1"/>
    </xf>
    <xf numFmtId="0" fontId="86" fillId="0" borderId="187" xfId="0" applyFont="1" applyBorder="1" applyAlignment="1">
      <alignment horizontal="center" vertical="center" wrapText="1"/>
    </xf>
    <xf numFmtId="0" fontId="86" fillId="0" borderId="187" xfId="0" applyFont="1" applyBorder="1" applyAlignment="1">
      <alignment horizontal="left" vertical="center" wrapText="1"/>
    </xf>
    <xf numFmtId="0" fontId="80" fillId="0" borderId="187" xfId="0" applyFont="1" applyBorder="1" applyAlignment="1">
      <alignment horizontal="center" vertical="center" wrapText="1"/>
    </xf>
    <xf numFmtId="166" fontId="80" fillId="0" borderId="187" xfId="0" applyNumberFormat="1" applyFont="1" applyBorder="1" applyAlignment="1">
      <alignment horizontal="right" vertical="center" wrapText="1"/>
    </xf>
    <xf numFmtId="1" fontId="80" fillId="0" borderId="187" xfId="0" applyNumberFormat="1" applyFont="1" applyBorder="1" applyAlignment="1">
      <alignment horizontal="center" vertical="center"/>
    </xf>
    <xf numFmtId="166" fontId="86" fillId="0" borderId="187" xfId="0" applyNumberFormat="1" applyFont="1" applyBorder="1" applyAlignment="1">
      <alignment vertical="center"/>
    </xf>
    <xf numFmtId="2" fontId="86" fillId="0" borderId="187" xfId="0" applyNumberFormat="1" applyFont="1" applyBorder="1" applyAlignment="1">
      <alignment vertical="center"/>
    </xf>
    <xf numFmtId="1" fontId="86" fillId="0" borderId="187" xfId="0" applyNumberFormat="1" applyFont="1" applyBorder="1" applyAlignment="1">
      <alignment horizontal="center" vertical="center"/>
    </xf>
    <xf numFmtId="166" fontId="91" fillId="0" borderId="187" xfId="0" applyNumberFormat="1" applyFont="1" applyBorder="1" applyAlignment="1">
      <alignment horizontal="right" vertical="center" indent="1"/>
    </xf>
    <xf numFmtId="10" fontId="80" fillId="0" borderId="187" xfId="0" applyNumberFormat="1" applyFont="1" applyBorder="1" applyAlignment="1">
      <alignment horizontal="center" vertical="center" wrapText="1"/>
    </xf>
    <xf numFmtId="0" fontId="77" fillId="0" borderId="187" xfId="0" applyFont="1" applyBorder="1" applyAlignment="1">
      <alignment horizontal="left" vertical="center" wrapText="1"/>
    </xf>
    <xf numFmtId="166" fontId="86" fillId="0" borderId="60" xfId="0" applyNumberFormat="1" applyFont="1" applyBorder="1" applyAlignment="1">
      <alignment horizontal="right" vertical="center" wrapText="1"/>
    </xf>
    <xf numFmtId="0" fontId="80" fillId="0" borderId="64" xfId="0" applyFont="1" applyBorder="1" applyAlignment="1">
      <alignment horizontal="center" vertical="center" wrapText="1"/>
    </xf>
    <xf numFmtId="1" fontId="80" fillId="0" borderId="186" xfId="0" applyNumberFormat="1" applyFont="1" applyBorder="1" applyAlignment="1">
      <alignment horizontal="center" vertical="center"/>
    </xf>
    <xf numFmtId="166" fontId="86" fillId="0" borderId="190" xfId="0" applyNumberFormat="1" applyFont="1" applyBorder="1" applyAlignment="1">
      <alignment vertical="center"/>
    </xf>
    <xf numFmtId="166" fontId="91" fillId="0" borderId="190" xfId="0" applyNumberFormat="1" applyFont="1" applyBorder="1" applyAlignment="1">
      <alignment horizontal="right" vertical="center" indent="1"/>
    </xf>
    <xf numFmtId="10" fontId="80" fillId="0" borderId="60" xfId="0" applyNumberFormat="1" applyFont="1" applyBorder="1" applyAlignment="1">
      <alignment horizontal="center" vertical="center" wrapText="1"/>
    </xf>
    <xf numFmtId="10" fontId="80" fillId="0" borderId="64" xfId="0" applyNumberFormat="1" applyFont="1" applyBorder="1" applyAlignment="1">
      <alignment horizontal="center" vertical="center" wrapText="1"/>
    </xf>
    <xf numFmtId="2" fontId="86" fillId="0" borderId="64" xfId="0" applyNumberFormat="1" applyFont="1" applyBorder="1" applyAlignment="1">
      <alignment horizontal="right" vertical="center" wrapText="1"/>
    </xf>
    <xf numFmtId="2" fontId="86" fillId="14" borderId="198" xfId="0" applyNumberFormat="1" applyFont="1" applyFill="1" applyBorder="1" applyAlignment="1">
      <alignment horizontal="right" vertical="center" wrapText="1"/>
    </xf>
    <xf numFmtId="166" fontId="86" fillId="14" borderId="199" xfId="0" applyNumberFormat="1" applyFont="1" applyFill="1" applyBorder="1" applyAlignment="1">
      <alignment horizontal="right" vertical="center" wrapText="1"/>
    </xf>
    <xf numFmtId="10" fontId="80" fillId="17" borderId="189" xfId="0" applyNumberFormat="1" applyFont="1" applyFill="1" applyBorder="1" applyAlignment="1">
      <alignment horizontal="center" vertical="center" wrapText="1"/>
    </xf>
    <xf numFmtId="10" fontId="80" fillId="17" borderId="196" xfId="0" applyNumberFormat="1" applyFont="1" applyFill="1" applyBorder="1" applyAlignment="1">
      <alignment horizontal="center" vertical="center" wrapText="1"/>
    </xf>
    <xf numFmtId="166" fontId="80" fillId="17" borderId="119" xfId="0" applyNumberFormat="1" applyFont="1" applyFill="1" applyBorder="1" applyAlignment="1">
      <alignment horizontal="center" vertical="center" wrapText="1"/>
    </xf>
    <xf numFmtId="166" fontId="80" fillId="17" borderId="122" xfId="0" applyNumberFormat="1" applyFont="1" applyFill="1" applyBorder="1" applyAlignment="1">
      <alignment horizontal="right" vertical="center" wrapText="1"/>
    </xf>
    <xf numFmtId="2" fontId="86" fillId="14" borderId="115" xfId="0" applyNumberFormat="1" applyFont="1" applyFill="1" applyBorder="1" applyAlignment="1">
      <alignment horizontal="right" vertical="center" wrapText="1"/>
    </xf>
    <xf numFmtId="166" fontId="86" fillId="14" borderId="117" xfId="0" applyNumberFormat="1" applyFont="1" applyFill="1" applyBorder="1" applyAlignment="1">
      <alignment horizontal="right" vertical="center" wrapText="1"/>
    </xf>
    <xf numFmtId="10" fontId="86" fillId="14" borderId="118" xfId="0" applyNumberFormat="1" applyFont="1" applyFill="1" applyBorder="1" applyAlignment="1">
      <alignment horizontal="center" vertical="center" wrapText="1"/>
    </xf>
    <xf numFmtId="10" fontId="86" fillId="14" borderId="119" xfId="0" applyNumberFormat="1" applyFont="1" applyFill="1" applyBorder="1" applyAlignment="1">
      <alignment horizontal="center" vertical="center" wrapText="1"/>
    </xf>
    <xf numFmtId="166" fontId="80" fillId="12" borderId="31" xfId="0" applyNumberFormat="1" applyFont="1" applyFill="1" applyBorder="1" applyAlignment="1">
      <alignment horizontal="right" vertical="center" wrapText="1"/>
    </xf>
    <xf numFmtId="166" fontId="86" fillId="10" borderId="152" xfId="0" applyNumberFormat="1" applyFont="1" applyFill="1" applyBorder="1" applyAlignment="1">
      <alignment horizontal="right" vertical="center" wrapText="1"/>
    </xf>
    <xf numFmtId="0" fontId="80" fillId="0" borderId="196" xfId="0" applyFont="1" applyBorder="1" applyAlignment="1">
      <alignment horizontal="center" vertical="center" wrapText="1"/>
    </xf>
    <xf numFmtId="166" fontId="80" fillId="0" borderId="188" xfId="0" applyNumberFormat="1" applyFont="1" applyBorder="1" applyAlignment="1">
      <alignment horizontal="right" vertical="center" wrapText="1"/>
    </xf>
    <xf numFmtId="166" fontId="91" fillId="0" borderId="197" xfId="0" applyNumberFormat="1" applyFont="1" applyBorder="1" applyAlignment="1">
      <alignment horizontal="right" vertical="center" indent="1"/>
    </xf>
    <xf numFmtId="10" fontId="80" fillId="0" borderId="121" xfId="0" applyNumberFormat="1" applyFont="1" applyBorder="1" applyAlignment="1">
      <alignment horizontal="center" vertical="center" wrapText="1"/>
    </xf>
    <xf numFmtId="10" fontId="80" fillId="0" borderId="113" xfId="0" applyNumberFormat="1" applyFont="1" applyBorder="1" applyAlignment="1">
      <alignment horizontal="center" vertical="center" wrapText="1"/>
    </xf>
    <xf numFmtId="0" fontId="78" fillId="12" borderId="201" xfId="228" applyFont="1" applyFill="1" applyBorder="1" applyAlignment="1">
      <alignment horizontal="left" vertical="top" wrapText="1"/>
    </xf>
    <xf numFmtId="10" fontId="80" fillId="12" borderId="23" xfId="0" applyNumberFormat="1" applyFont="1" applyFill="1" applyBorder="1" applyAlignment="1">
      <alignment horizontal="center" vertical="center" wrapText="1"/>
    </xf>
    <xf numFmtId="10" fontId="80" fillId="12" borderId="80" xfId="0" applyNumberFormat="1" applyFont="1" applyFill="1" applyBorder="1" applyAlignment="1">
      <alignment horizontal="center" vertical="center" wrapText="1"/>
    </xf>
    <xf numFmtId="0" fontId="97" fillId="0" borderId="25" xfId="0" applyFont="1" applyBorder="1" applyAlignment="1">
      <alignment horizontal="center" vertical="center"/>
    </xf>
    <xf numFmtId="41" fontId="89" fillId="11" borderId="107" xfId="232" applyFont="1" applyFill="1" applyBorder="1" applyAlignment="1" applyProtection="1">
      <alignment vertical="center"/>
    </xf>
    <xf numFmtId="41" fontId="89" fillId="11" borderId="30" xfId="232" applyFont="1" applyFill="1" applyBorder="1" applyAlignment="1" applyProtection="1">
      <alignment vertical="center"/>
    </xf>
    <xf numFmtId="41" fontId="89" fillId="2" borderId="18" xfId="232" applyFont="1" applyFill="1" applyBorder="1" applyAlignment="1" applyProtection="1">
      <alignment horizontal="right" vertical="center"/>
    </xf>
    <xf numFmtId="1" fontId="82" fillId="0" borderId="7" xfId="0" applyNumberFormat="1" applyFont="1" applyBorder="1" applyAlignment="1">
      <alignment horizontal="center" vertical="center" wrapText="1"/>
    </xf>
    <xf numFmtId="1" fontId="82" fillId="0" borderId="8" xfId="0" applyNumberFormat="1" applyFont="1" applyBorder="1" applyAlignment="1">
      <alignment horizontal="center" vertical="center" wrapText="1"/>
    </xf>
    <xf numFmtId="166" fontId="82" fillId="0" borderId="27" xfId="0" applyNumberFormat="1" applyFont="1" applyBorder="1" applyAlignment="1">
      <alignment horizontal="right" vertical="center" wrapText="1"/>
    </xf>
    <xf numFmtId="41" fontId="97" fillId="2" borderId="18" xfId="0" applyNumberFormat="1" applyFont="1" applyFill="1" applyBorder="1" applyAlignment="1">
      <alignment vertical="center"/>
    </xf>
    <xf numFmtId="41" fontId="89" fillId="2" borderId="107" xfId="232" applyFont="1" applyFill="1" applyBorder="1" applyAlignment="1" applyProtection="1">
      <alignment vertical="center"/>
    </xf>
    <xf numFmtId="0" fontId="73" fillId="5" borderId="23" xfId="0" applyFont="1" applyFill="1" applyBorder="1" applyAlignment="1">
      <alignment vertical="center"/>
    </xf>
    <xf numFmtId="0" fontId="101" fillId="5" borderId="80" xfId="0" applyFont="1" applyFill="1" applyBorder="1" applyAlignment="1">
      <alignment vertical="center"/>
    </xf>
    <xf numFmtId="0" fontId="73" fillId="5" borderId="54" xfId="0" applyFont="1" applyFill="1" applyBorder="1" applyAlignment="1">
      <alignment vertical="center"/>
    </xf>
    <xf numFmtId="10" fontId="91" fillId="5" borderId="54" xfId="0" applyNumberFormat="1" applyFont="1" applyFill="1" applyBorder="1" applyAlignment="1">
      <alignment horizontal="center" vertical="center" wrapText="1"/>
    </xf>
    <xf numFmtId="10" fontId="91" fillId="5" borderId="24" xfId="0" applyNumberFormat="1" applyFont="1" applyFill="1" applyBorder="1" applyAlignment="1">
      <alignment horizontal="center" vertical="center" wrapText="1"/>
    </xf>
    <xf numFmtId="2" fontId="73" fillId="5" borderId="68" xfId="0" applyNumberFormat="1" applyFont="1" applyFill="1" applyBorder="1" applyAlignment="1">
      <alignment horizontal="right" vertical="center"/>
    </xf>
    <xf numFmtId="2" fontId="73" fillId="5" borderId="56" xfId="0" applyNumberFormat="1" applyFont="1" applyFill="1" applyBorder="1" applyAlignment="1">
      <alignment horizontal="right" vertical="center"/>
    </xf>
    <xf numFmtId="0" fontId="102" fillId="5" borderId="56" xfId="0" applyFont="1" applyFill="1" applyBorder="1" applyAlignment="1">
      <alignment horizontal="center" vertical="center" wrapText="1"/>
    </xf>
    <xf numFmtId="0" fontId="77" fillId="5" borderId="225" xfId="0" applyFont="1" applyFill="1" applyBorder="1" applyAlignment="1">
      <alignment vertical="center" wrapText="1"/>
    </xf>
    <xf numFmtId="0" fontId="73" fillId="5" borderId="226" xfId="0" applyFont="1" applyFill="1" applyBorder="1" applyAlignment="1">
      <alignment vertical="center"/>
    </xf>
    <xf numFmtId="0" fontId="73" fillId="5" borderId="227" xfId="0" applyFont="1" applyFill="1" applyBorder="1" applyAlignment="1">
      <alignment vertical="center"/>
    </xf>
    <xf numFmtId="0" fontId="73" fillId="5" borderId="63" xfId="0" applyFont="1" applyFill="1" applyBorder="1" applyAlignment="1">
      <alignment vertical="center"/>
    </xf>
    <xf numFmtId="0" fontId="73" fillId="5" borderId="62" xfId="0" applyFont="1" applyFill="1" applyBorder="1" applyAlignment="1">
      <alignment vertical="center"/>
    </xf>
    <xf numFmtId="0" fontId="91" fillId="5" borderId="63" xfId="0" applyFont="1" applyFill="1" applyBorder="1" applyAlignment="1">
      <alignment horizontal="center" vertical="center" wrapText="1"/>
    </xf>
    <xf numFmtId="0" fontId="91" fillId="5" borderId="75" xfId="0" applyFont="1" applyFill="1" applyBorder="1" applyAlignment="1">
      <alignment horizontal="center" vertical="center" wrapText="1"/>
    </xf>
    <xf numFmtId="0" fontId="73" fillId="5" borderId="62" xfId="0" applyFont="1" applyFill="1" applyBorder="1" applyAlignment="1">
      <alignment horizontal="right" vertical="center"/>
    </xf>
    <xf numFmtId="0" fontId="73" fillId="5" borderId="227" xfId="0" applyFont="1" applyFill="1" applyBorder="1" applyAlignment="1">
      <alignment horizontal="right" vertical="center"/>
    </xf>
    <xf numFmtId="0" fontId="77" fillId="5" borderId="227" xfId="0" applyFont="1" applyFill="1" applyBorder="1" applyAlignment="1">
      <alignment horizontal="center" vertical="center" wrapText="1"/>
    </xf>
    <xf numFmtId="0" fontId="77" fillId="5" borderId="228" xfId="0" applyFont="1" applyFill="1" applyBorder="1" applyAlignment="1">
      <alignment vertical="center" wrapText="1"/>
    </xf>
    <xf numFmtId="165" fontId="83" fillId="17" borderId="229" xfId="0" applyNumberFormat="1" applyFont="1" applyFill="1" applyBorder="1" applyAlignment="1">
      <alignment vertical="center"/>
    </xf>
    <xf numFmtId="0" fontId="103" fillId="0" borderId="0" xfId="0" applyFont="1" applyAlignment="1">
      <alignment horizontal="left" vertical="center" wrapText="1"/>
    </xf>
    <xf numFmtId="0" fontId="103" fillId="0" borderId="0" xfId="0" applyFont="1" applyAlignment="1">
      <alignment vertical="center" wrapText="1"/>
    </xf>
    <xf numFmtId="166" fontId="103" fillId="0" borderId="0" xfId="0" applyNumberFormat="1" applyFont="1" applyAlignment="1">
      <alignment vertical="center" wrapText="1"/>
    </xf>
    <xf numFmtId="0" fontId="103" fillId="0" borderId="0" xfId="0" applyFont="1" applyAlignment="1">
      <alignment wrapText="1"/>
    </xf>
    <xf numFmtId="0" fontId="89" fillId="0" borderId="0" xfId="231" applyFont="1"/>
    <xf numFmtId="0" fontId="103" fillId="0" borderId="0" xfId="0" applyFont="1" applyAlignment="1">
      <alignment vertical="top" wrapText="1"/>
    </xf>
    <xf numFmtId="0" fontId="74" fillId="0" borderId="0" xfId="0" applyFont="1" applyAlignment="1">
      <alignment vertical="top"/>
    </xf>
    <xf numFmtId="0" fontId="75" fillId="0" borderId="0" xfId="0" applyFont="1" applyAlignment="1">
      <alignment vertical="top"/>
    </xf>
    <xf numFmtId="0" fontId="103" fillId="0" borderId="0" xfId="0" applyFont="1" applyAlignment="1">
      <alignment horizontal="center" vertical="center" wrapText="1"/>
    </xf>
    <xf numFmtId="0" fontId="87" fillId="0" borderId="0" xfId="0" applyFont="1" applyAlignment="1">
      <alignment vertical="center" wrapText="1"/>
    </xf>
    <xf numFmtId="0" fontId="104" fillId="0" borderId="0" xfId="0" applyFont="1" applyAlignment="1">
      <alignment vertical="center"/>
    </xf>
    <xf numFmtId="0" fontId="105" fillId="0" borderId="0" xfId="0" applyFont="1"/>
    <xf numFmtId="0" fontId="106" fillId="0" borderId="0" xfId="0" applyFont="1" applyAlignment="1">
      <alignment vertical="center"/>
    </xf>
    <xf numFmtId="0" fontId="107" fillId="0" borderId="0" xfId="0" applyFont="1" applyAlignment="1">
      <alignment horizontal="left" vertical="center"/>
    </xf>
    <xf numFmtId="0" fontId="87" fillId="0" borderId="0" xfId="0" applyFont="1" applyAlignment="1">
      <alignment horizontal="left" vertical="center" wrapText="1"/>
    </xf>
    <xf numFmtId="0" fontId="87" fillId="0" borderId="0" xfId="0" applyFont="1" applyAlignment="1">
      <alignment horizontal="center" vertical="center" wrapText="1"/>
    </xf>
    <xf numFmtId="0" fontId="77" fillId="0" borderId="0" xfId="0" applyFont="1" applyAlignment="1">
      <alignment wrapText="1"/>
    </xf>
    <xf numFmtId="0" fontId="77" fillId="0" borderId="0" xfId="0" applyFont="1" applyAlignment="1">
      <alignment horizontal="left" vertical="top"/>
    </xf>
    <xf numFmtId="166" fontId="77" fillId="0" borderId="0" xfId="0" applyNumberFormat="1" applyFont="1"/>
    <xf numFmtId="0" fontId="77" fillId="0" borderId="0" xfId="0" applyFont="1" applyAlignment="1">
      <alignment horizontal="right"/>
    </xf>
    <xf numFmtId="0" fontId="108" fillId="0" borderId="0" xfId="0" applyFont="1" applyAlignment="1">
      <alignment horizontal="left" vertical="top"/>
    </xf>
    <xf numFmtId="0" fontId="106" fillId="0" borderId="0" xfId="0" applyFont="1" applyAlignment="1">
      <alignment horizontal="left" vertical="center"/>
    </xf>
    <xf numFmtId="0" fontId="104" fillId="0" borderId="0" xfId="0" applyFont="1" applyAlignment="1">
      <alignment horizontal="left" vertical="center"/>
    </xf>
    <xf numFmtId="0" fontId="108" fillId="0" borderId="0" xfId="0" applyFont="1"/>
    <xf numFmtId="0" fontId="82" fillId="19" borderId="114" xfId="0" applyFont="1" applyFill="1" applyBorder="1" applyAlignment="1">
      <alignment horizontal="center" vertical="center" wrapText="1"/>
    </xf>
    <xf numFmtId="0" fontId="82" fillId="0" borderId="114" xfId="0" applyFont="1" applyBorder="1" applyAlignment="1">
      <alignment horizontal="left" vertical="center"/>
    </xf>
    <xf numFmtId="0" fontId="82" fillId="0" borderId="114" xfId="0" applyFont="1" applyBorder="1" applyAlignment="1">
      <alignment horizontal="center" vertical="center" wrapText="1"/>
    </xf>
    <xf numFmtId="0" fontId="107" fillId="0" borderId="114" xfId="0" applyFont="1" applyBorder="1" applyAlignment="1">
      <alignment horizontal="center" vertical="center" wrapText="1"/>
    </xf>
    <xf numFmtId="49" fontId="89" fillId="2" borderId="18" xfId="1" applyNumberFormat="1" applyFont="1" applyFill="1" applyBorder="1" applyAlignment="1">
      <alignment horizontal="center" vertical="center"/>
    </xf>
    <xf numFmtId="49" fontId="89" fillId="2" borderId="7" xfId="1" applyNumberFormat="1" applyFont="1" applyFill="1" applyBorder="1" applyAlignment="1">
      <alignment horizontal="center" vertical="center"/>
    </xf>
    <xf numFmtId="166" fontId="88" fillId="2" borderId="22" xfId="1" applyNumberFormat="1" applyFont="1" applyFill="1" applyBorder="1" applyAlignment="1">
      <alignment horizontal="left" vertical="center" wrapText="1"/>
    </xf>
    <xf numFmtId="166" fontId="89" fillId="2" borderId="26" xfId="1" applyNumberFormat="1" applyFont="1" applyFill="1" applyBorder="1" applyAlignment="1">
      <alignment horizontal="center" vertical="center" wrapText="1"/>
    </xf>
    <xf numFmtId="49" fontId="89" fillId="2" borderId="25" xfId="1" applyNumberFormat="1" applyFont="1" applyFill="1" applyBorder="1" applyAlignment="1">
      <alignment horizontal="center" vertical="center"/>
    </xf>
    <xf numFmtId="166" fontId="110" fillId="2" borderId="31" xfId="1" applyNumberFormat="1" applyFont="1" applyFill="1" applyBorder="1" applyAlignment="1">
      <alignment vertical="top" wrapText="1"/>
    </xf>
    <xf numFmtId="166" fontId="110" fillId="2" borderId="27" xfId="1" applyNumberFormat="1" applyFont="1" applyFill="1" applyBorder="1" applyAlignment="1">
      <alignment horizontal="center" vertical="center" wrapText="1"/>
    </xf>
    <xf numFmtId="166" fontId="110" fillId="2" borderId="27" xfId="1" applyNumberFormat="1" applyFont="1" applyFill="1" applyBorder="1" applyAlignment="1">
      <alignment horizontal="left" vertical="center" wrapText="1"/>
    </xf>
    <xf numFmtId="49" fontId="89" fillId="2" borderId="20" xfId="1" applyNumberFormat="1" applyFont="1" applyFill="1" applyBorder="1" applyAlignment="1">
      <alignment horizontal="center" vertical="center"/>
    </xf>
    <xf numFmtId="166" fontId="88" fillId="2" borderId="27" xfId="1" applyNumberFormat="1" applyFont="1" applyFill="1" applyBorder="1" applyAlignment="1">
      <alignment horizontal="left" vertical="center" wrapText="1"/>
    </xf>
    <xf numFmtId="49" fontId="89" fillId="2" borderId="20" xfId="1" applyNumberFormat="1" applyFont="1" applyFill="1" applyBorder="1" applyAlignment="1">
      <alignment horizontal="center" vertical="center" wrapText="1"/>
    </xf>
    <xf numFmtId="49" fontId="88" fillId="2" borderId="20" xfId="1" applyNumberFormat="1" applyFont="1" applyFill="1" applyBorder="1" applyAlignment="1">
      <alignment horizontal="center" vertical="center" wrapText="1"/>
    </xf>
    <xf numFmtId="49" fontId="89" fillId="2" borderId="35" xfId="1" applyNumberFormat="1" applyFont="1" applyFill="1" applyBorder="1" applyAlignment="1">
      <alignment horizontal="center" vertical="center"/>
    </xf>
    <xf numFmtId="49" fontId="112" fillId="2" borderId="26" xfId="1" applyNumberFormat="1" applyFont="1" applyFill="1" applyBorder="1" applyAlignment="1">
      <alignment horizontal="center" vertical="center" wrapText="1"/>
    </xf>
    <xf numFmtId="0" fontId="89" fillId="0" borderId="22" xfId="0" applyFont="1" applyBorder="1" applyAlignment="1">
      <alignment vertical="center" wrapText="1"/>
    </xf>
    <xf numFmtId="9" fontId="113" fillId="0" borderId="20" xfId="0" applyNumberFormat="1" applyFont="1" applyBorder="1" applyAlignment="1">
      <alignment horizontal="center" vertical="top" wrapText="1"/>
    </xf>
    <xf numFmtId="0" fontId="114" fillId="0" borderId="22" xfId="0" applyFont="1" applyBorder="1" applyAlignment="1">
      <alignment vertical="center" wrapText="1"/>
    </xf>
    <xf numFmtId="0" fontId="113" fillId="0" borderId="20" xfId="0" applyFont="1" applyBorder="1" applyAlignment="1">
      <alignment horizontal="center" vertical="top" wrapText="1"/>
    </xf>
    <xf numFmtId="0" fontId="112" fillId="0" borderId="22" xfId="0" applyFont="1" applyBorder="1" applyAlignment="1">
      <alignment vertical="center" wrapText="1"/>
    </xf>
    <xf numFmtId="0" fontId="114" fillId="2" borderId="22" xfId="0" applyFont="1" applyFill="1" applyBorder="1" applyAlignment="1">
      <alignment vertical="center" wrapText="1"/>
    </xf>
    <xf numFmtId="49" fontId="114" fillId="2" borderId="26" xfId="1" applyNumberFormat="1" applyFont="1" applyFill="1" applyBorder="1" applyAlignment="1">
      <alignment horizontal="center" vertical="center" wrapText="1"/>
    </xf>
    <xf numFmtId="0" fontId="114" fillId="0" borderId="40" xfId="0" applyFont="1" applyBorder="1" applyAlignment="1">
      <alignment vertical="center" wrapText="1"/>
    </xf>
    <xf numFmtId="49" fontId="114" fillId="2" borderId="25" xfId="0" applyNumberFormat="1" applyFont="1" applyFill="1" applyBorder="1" applyAlignment="1">
      <alignment horizontal="center" vertical="center"/>
    </xf>
    <xf numFmtId="49" fontId="114" fillId="2" borderId="7" xfId="1" applyNumberFormat="1" applyFont="1" applyFill="1" applyBorder="1" applyAlignment="1">
      <alignment horizontal="center" vertical="center"/>
    </xf>
    <xf numFmtId="49" fontId="114" fillId="2" borderId="18" xfId="1" applyNumberFormat="1" applyFont="1" applyFill="1" applyBorder="1" applyAlignment="1">
      <alignment horizontal="center" vertical="center"/>
    </xf>
    <xf numFmtId="0" fontId="121" fillId="2" borderId="26" xfId="0" applyFont="1" applyFill="1" applyBorder="1" applyAlignment="1">
      <alignment horizontal="center" vertical="top" wrapText="1"/>
    </xf>
    <xf numFmtId="0" fontId="10" fillId="2" borderId="45" xfId="0" applyFont="1" applyFill="1" applyBorder="1" applyAlignment="1">
      <alignment horizontal="center" vertical="center"/>
    </xf>
    <xf numFmtId="43" fontId="16" fillId="2" borderId="82" xfId="1" applyFont="1" applyFill="1" applyBorder="1" applyAlignment="1">
      <alignment horizontal="center" vertical="center"/>
    </xf>
    <xf numFmtId="166" fontId="114" fillId="2" borderId="26" xfId="1" applyNumberFormat="1" applyFont="1" applyFill="1" applyBorder="1" applyAlignment="1">
      <alignment horizontal="center" vertical="center" wrapText="1"/>
    </xf>
    <xf numFmtId="49" fontId="89" fillId="2" borderId="9" xfId="1" applyNumberFormat="1" applyFont="1" applyFill="1" applyBorder="1" applyAlignment="1">
      <alignment horizontal="center" vertical="center"/>
    </xf>
    <xf numFmtId="49" fontId="89" fillId="2" borderId="26" xfId="1" applyNumberFormat="1" applyFont="1" applyFill="1" applyBorder="1" applyAlignment="1">
      <alignment horizontal="center" vertical="center" wrapText="1"/>
    </xf>
    <xf numFmtId="0" fontId="8" fillId="2" borderId="8" xfId="1" applyNumberFormat="1" applyFont="1" applyFill="1" applyBorder="1" applyAlignment="1">
      <alignment vertical="center" wrapText="1"/>
    </xf>
    <xf numFmtId="41" fontId="8" fillId="2" borderId="26" xfId="0" applyNumberFormat="1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vertical="center" wrapText="1"/>
    </xf>
    <xf numFmtId="43" fontId="8" fillId="2" borderId="19" xfId="0" applyNumberFormat="1" applyFont="1" applyFill="1" applyBorder="1" applyAlignment="1">
      <alignment horizontal="center" vertical="top"/>
    </xf>
    <xf numFmtId="166" fontId="8" fillId="2" borderId="19" xfId="1" applyNumberFormat="1" applyFont="1" applyFill="1" applyBorder="1" applyAlignment="1">
      <alignment horizontal="center" vertical="center" wrapText="1"/>
    </xf>
    <xf numFmtId="0" fontId="8" fillId="2" borderId="19" xfId="1" applyNumberFormat="1" applyFont="1" applyFill="1" applyBorder="1" applyAlignment="1">
      <alignment vertical="center" wrapText="1"/>
    </xf>
    <xf numFmtId="49" fontId="112" fillId="2" borderId="19" xfId="1" applyNumberFormat="1" applyFont="1" applyFill="1" applyBorder="1" applyAlignment="1">
      <alignment horizontal="center" vertical="center" wrapText="1"/>
    </xf>
    <xf numFmtId="41" fontId="8" fillId="2" borderId="19" xfId="0" applyNumberFormat="1" applyFont="1" applyFill="1" applyBorder="1" applyAlignment="1">
      <alignment horizontal="center" vertical="center"/>
    </xf>
    <xf numFmtId="0" fontId="15" fillId="0" borderId="19" xfId="0" applyFont="1" applyBorder="1" applyAlignment="1">
      <alignment vertical="center" wrapText="1"/>
    </xf>
    <xf numFmtId="43" fontId="114" fillId="2" borderId="18" xfId="1" applyFont="1" applyFill="1" applyBorder="1" applyAlignment="1">
      <alignment horizontal="center" vertical="center"/>
    </xf>
    <xf numFmtId="166" fontId="127" fillId="2" borderId="22" xfId="263" applyNumberFormat="1" applyFont="1" applyFill="1" applyBorder="1" applyAlignment="1">
      <alignment vertical="top" wrapText="1"/>
    </xf>
    <xf numFmtId="166" fontId="127" fillId="2" borderId="22" xfId="235" applyNumberFormat="1" applyFont="1" applyFill="1" applyBorder="1" applyAlignment="1">
      <alignment vertical="center" wrapText="1"/>
    </xf>
    <xf numFmtId="0" fontId="114" fillId="0" borderId="26" xfId="0" applyFont="1" applyBorder="1" applyAlignment="1">
      <alignment horizontal="center" vertical="center"/>
    </xf>
    <xf numFmtId="41" fontId="114" fillId="2" borderId="30" xfId="1" applyNumberFormat="1" applyFont="1" applyFill="1" applyBorder="1" applyAlignment="1">
      <alignment vertical="center" wrapText="1"/>
    </xf>
    <xf numFmtId="166" fontId="110" fillId="2" borderId="22" xfId="1" applyNumberFormat="1" applyFont="1" applyFill="1" applyBorder="1" applyAlignment="1">
      <alignment horizontal="left" vertical="center" wrapText="1"/>
    </xf>
    <xf numFmtId="166" fontId="114" fillId="2" borderId="40" xfId="1" applyNumberFormat="1" applyFont="1" applyFill="1" applyBorder="1" applyAlignment="1">
      <alignment vertical="center" wrapText="1"/>
    </xf>
    <xf numFmtId="166" fontId="89" fillId="2" borderId="22" xfId="1" applyNumberFormat="1" applyFont="1" applyFill="1" applyBorder="1" applyAlignment="1">
      <alignment vertical="center" wrapText="1"/>
    </xf>
    <xf numFmtId="166" fontId="88" fillId="2" borderId="22" xfId="263" applyNumberFormat="1" applyFont="1" applyFill="1" applyBorder="1" applyAlignment="1">
      <alignment vertical="center" wrapText="1"/>
    </xf>
    <xf numFmtId="166" fontId="88" fillId="2" borderId="22" xfId="263" applyNumberFormat="1" applyFont="1" applyFill="1" applyBorder="1" applyAlignment="1">
      <alignment horizontal="left" vertical="center" wrapText="1"/>
    </xf>
    <xf numFmtId="43" fontId="132" fillId="2" borderId="18" xfId="1" applyFont="1" applyFill="1" applyBorder="1" applyAlignment="1">
      <alignment horizontal="center" vertical="center"/>
    </xf>
    <xf numFmtId="0" fontId="133" fillId="2" borderId="2" xfId="0" applyFont="1" applyFill="1" applyBorder="1" applyAlignment="1">
      <alignment horizontal="center" vertical="center"/>
    </xf>
    <xf numFmtId="0" fontId="133" fillId="2" borderId="19" xfId="0" applyFont="1" applyFill="1" applyBorder="1" applyAlignment="1">
      <alignment horizontal="center" vertical="center"/>
    </xf>
    <xf numFmtId="43" fontId="134" fillId="2" borderId="17" xfId="1" applyFont="1" applyFill="1" applyBorder="1" applyAlignment="1">
      <alignment horizontal="center" vertical="center"/>
    </xf>
    <xf numFmtId="43" fontId="134" fillId="2" borderId="24" xfId="1" applyFont="1" applyFill="1" applyBorder="1" applyAlignment="1">
      <alignment horizontal="center" vertical="center"/>
    </xf>
    <xf numFmtId="43" fontId="134" fillId="2" borderId="20" xfId="1" applyFont="1" applyFill="1" applyBorder="1" applyAlignment="1">
      <alignment horizontal="center" vertical="center"/>
    </xf>
    <xf numFmtId="43" fontId="133" fillId="2" borderId="82" xfId="0" applyNumberFormat="1" applyFont="1" applyFill="1" applyBorder="1" applyAlignment="1">
      <alignment vertical="center"/>
    </xf>
    <xf numFmtId="43" fontId="133" fillId="2" borderId="20" xfId="0" applyNumberFormat="1" applyFont="1" applyFill="1" applyBorder="1" applyAlignment="1">
      <alignment vertical="center"/>
    </xf>
    <xf numFmtId="0" fontId="133" fillId="0" borderId="38" xfId="0" applyFont="1" applyBorder="1" applyAlignment="1">
      <alignment horizontal="center" vertical="center"/>
    </xf>
    <xf numFmtId="0" fontId="133" fillId="0" borderId="80" xfId="0" applyFont="1" applyBorder="1" applyAlignment="1">
      <alignment horizontal="center" vertical="center"/>
    </xf>
    <xf numFmtId="0" fontId="133" fillId="0" borderId="30" xfId="0" applyFont="1" applyBorder="1" applyAlignment="1">
      <alignment horizontal="center" vertical="center"/>
    </xf>
    <xf numFmtId="43" fontId="10" fillId="2" borderId="37" xfId="1" applyFont="1" applyFill="1" applyBorder="1" applyAlignment="1">
      <alignment vertical="center"/>
    </xf>
    <xf numFmtId="166" fontId="127" fillId="2" borderId="48" xfId="263" applyNumberFormat="1" applyFont="1" applyFill="1" applyBorder="1" applyAlignment="1">
      <alignment vertical="top" wrapText="1"/>
    </xf>
    <xf numFmtId="41" fontId="134" fillId="2" borderId="20" xfId="1" applyNumberFormat="1" applyFont="1" applyFill="1" applyBorder="1" applyAlignment="1">
      <alignment horizontal="center" vertical="center" wrapText="1"/>
    </xf>
    <xf numFmtId="43" fontId="133" fillId="2" borderId="78" xfId="1" applyFont="1" applyFill="1" applyBorder="1" applyAlignment="1">
      <alignment horizontal="center" vertical="center"/>
    </xf>
    <xf numFmtId="41" fontId="134" fillId="2" borderId="17" xfId="1" applyNumberFormat="1" applyFont="1" applyFill="1" applyBorder="1" applyAlignment="1">
      <alignment horizontal="center" vertical="center" wrapText="1"/>
    </xf>
    <xf numFmtId="41" fontId="134" fillId="2" borderId="24" xfId="1" applyNumberFormat="1" applyFont="1" applyFill="1" applyBorder="1" applyAlignment="1">
      <alignment horizontal="center" vertical="center" wrapText="1"/>
    </xf>
    <xf numFmtId="43" fontId="133" fillId="2" borderId="9" xfId="1" applyFont="1" applyFill="1" applyBorder="1" applyAlignment="1">
      <alignment horizontal="center" vertical="center"/>
    </xf>
    <xf numFmtId="43" fontId="133" fillId="2" borderId="20" xfId="1" applyFont="1" applyFill="1" applyBorder="1" applyAlignment="1">
      <alignment horizontal="center" vertical="center"/>
    </xf>
    <xf numFmtId="0" fontId="120" fillId="0" borderId="26" xfId="0" applyFont="1" applyBorder="1" applyAlignment="1">
      <alignment vertical="center" wrapText="1"/>
    </xf>
    <xf numFmtId="41" fontId="15" fillId="2" borderId="17" xfId="1" applyNumberFormat="1" applyFont="1" applyFill="1" applyBorder="1" applyAlignment="1">
      <alignment vertical="center" wrapText="1"/>
    </xf>
    <xf numFmtId="41" fontId="15" fillId="2" borderId="24" xfId="1" applyNumberFormat="1" applyFont="1" applyFill="1" applyBorder="1" applyAlignment="1">
      <alignment vertical="center" wrapText="1"/>
    </xf>
    <xf numFmtId="41" fontId="132" fillId="2" borderId="18" xfId="1" applyNumberFormat="1" applyFont="1" applyFill="1" applyBorder="1" applyAlignment="1">
      <alignment horizontal="center" vertical="center"/>
    </xf>
    <xf numFmtId="43" fontId="135" fillId="0" borderId="3" xfId="0" applyNumberFormat="1" applyFont="1" applyBorder="1" applyAlignment="1">
      <alignment vertical="center" wrapText="1"/>
    </xf>
    <xf numFmtId="43" fontId="15" fillId="2" borderId="7" xfId="1" applyFont="1" applyFill="1" applyBorder="1" applyAlignment="1">
      <alignment horizontal="center" vertical="center"/>
    </xf>
    <xf numFmtId="41" fontId="15" fillId="2" borderId="54" xfId="1" applyNumberFormat="1" applyFont="1" applyFill="1" applyBorder="1" applyAlignment="1">
      <alignment vertical="center" wrapText="1"/>
    </xf>
    <xf numFmtId="41" fontId="16" fillId="2" borderId="47" xfId="1" applyNumberFormat="1" applyFont="1" applyFill="1" applyBorder="1" applyAlignment="1">
      <alignment vertical="center" wrapText="1"/>
    </xf>
    <xf numFmtId="43" fontId="16" fillId="2" borderId="37" xfId="1" applyFont="1" applyFill="1" applyBorder="1" applyAlignment="1">
      <alignment horizontal="center" vertical="center"/>
    </xf>
    <xf numFmtId="43" fontId="132" fillId="2" borderId="25" xfId="1" applyFont="1" applyFill="1" applyBorder="1" applyAlignment="1">
      <alignment horizontal="center" vertical="center"/>
    </xf>
    <xf numFmtId="43" fontId="53" fillId="2" borderId="17" xfId="0" applyNumberFormat="1" applyFont="1" applyFill="1" applyBorder="1"/>
    <xf numFmtId="43" fontId="122" fillId="0" borderId="17" xfId="0" applyNumberFormat="1" applyFont="1" applyBorder="1"/>
    <xf numFmtId="43" fontId="122" fillId="0" borderId="20" xfId="0" applyNumberFormat="1" applyFont="1" applyBorder="1"/>
    <xf numFmtId="43" fontId="5" fillId="2" borderId="6" xfId="0" applyNumberFormat="1" applyFont="1" applyFill="1" applyBorder="1"/>
    <xf numFmtId="0" fontId="10" fillId="0" borderId="45" xfId="0" quotePrefix="1" applyFont="1" applyBorder="1" applyAlignment="1">
      <alignment horizontal="center" vertical="center"/>
    </xf>
    <xf numFmtId="41" fontId="11" fillId="2" borderId="26" xfId="1" applyNumberFormat="1" applyFont="1" applyFill="1" applyBorder="1" applyAlignment="1">
      <alignment horizontal="center" vertical="center" wrapText="1"/>
    </xf>
    <xf numFmtId="43" fontId="11" fillId="2" borderId="8" xfId="1" applyFont="1" applyFill="1" applyBorder="1" applyAlignment="1">
      <alignment horizontal="center" vertical="center" wrapText="1"/>
    </xf>
    <xf numFmtId="0" fontId="127" fillId="2" borderId="22" xfId="263" applyNumberFormat="1" applyFont="1" applyFill="1" applyBorder="1" applyAlignment="1">
      <alignment horizontal="left" vertical="center" wrapText="1"/>
    </xf>
    <xf numFmtId="0" fontId="8" fillId="0" borderId="0" xfId="0" applyFont="1" applyAlignment="1">
      <alignment vertical="top" wrapText="1"/>
    </xf>
    <xf numFmtId="0" fontId="8" fillId="0" borderId="21" xfId="0" applyFont="1" applyBorder="1" applyAlignment="1">
      <alignment vertical="top" wrapText="1"/>
    </xf>
    <xf numFmtId="0" fontId="8" fillId="0" borderId="103" xfId="0" applyFont="1" applyBorder="1" applyAlignment="1">
      <alignment vertical="top" wrapText="1"/>
    </xf>
    <xf numFmtId="166" fontId="8" fillId="2" borderId="230" xfId="1" applyNumberFormat="1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vertical="center" wrapText="1"/>
    </xf>
    <xf numFmtId="0" fontId="5" fillId="2" borderId="12" xfId="0" applyFont="1" applyFill="1" applyBorder="1" applyAlignment="1">
      <alignment horizontal="center"/>
    </xf>
    <xf numFmtId="166" fontId="15" fillId="2" borderId="13" xfId="0" applyNumberFormat="1" applyFont="1" applyFill="1" applyBorder="1" applyAlignment="1">
      <alignment vertical="center"/>
    </xf>
    <xf numFmtId="166" fontId="15" fillId="2" borderId="14" xfId="0" applyNumberFormat="1" applyFont="1" applyFill="1" applyBorder="1" applyAlignment="1">
      <alignment vertical="center"/>
    </xf>
    <xf numFmtId="0" fontId="16" fillId="2" borderId="86" xfId="0" applyFont="1" applyFill="1" applyBorder="1" applyAlignment="1">
      <alignment horizontal="center" vertical="center"/>
    </xf>
    <xf numFmtId="0" fontId="5" fillId="2" borderId="86" xfId="0" applyFont="1" applyFill="1" applyBorder="1" applyAlignment="1">
      <alignment horizontal="center"/>
    </xf>
    <xf numFmtId="43" fontId="122" fillId="0" borderId="0" xfId="0" applyNumberFormat="1" applyFont="1"/>
    <xf numFmtId="0" fontId="16" fillId="2" borderId="0" xfId="0" applyFont="1" applyFill="1" applyAlignment="1">
      <alignment horizontal="left" vertical="top" wrapText="1"/>
    </xf>
    <xf numFmtId="10" fontId="52" fillId="0" borderId="0" xfId="0" applyNumberFormat="1" applyFont="1" applyAlignment="1">
      <alignment vertical="center" wrapText="1"/>
    </xf>
    <xf numFmtId="41" fontId="16" fillId="2" borderId="0" xfId="0" applyNumberFormat="1" applyFont="1" applyFill="1" applyAlignment="1">
      <alignment horizontal="center" vertical="center"/>
    </xf>
    <xf numFmtId="0" fontId="48" fillId="0" borderId="0" xfId="0" applyFont="1" applyAlignment="1">
      <alignment horizontal="left" vertical="top" wrapText="1"/>
    </xf>
    <xf numFmtId="0" fontId="5" fillId="2" borderId="72" xfId="0" applyFont="1" applyFill="1" applyBorder="1"/>
    <xf numFmtId="0" fontId="51" fillId="0" borderId="0" xfId="0" applyFont="1" applyAlignment="1">
      <alignment horizontal="left" vertical="top" wrapText="1"/>
    </xf>
    <xf numFmtId="166" fontId="16" fillId="2" borderId="89" xfId="1" applyNumberFormat="1" applyFont="1" applyFill="1" applyBorder="1" applyAlignment="1">
      <alignment horizontal="center" vertical="center" wrapText="1"/>
    </xf>
    <xf numFmtId="166" fontId="16" fillId="2" borderId="92" xfId="1" applyNumberFormat="1" applyFont="1" applyFill="1" applyBorder="1" applyAlignment="1">
      <alignment horizontal="center" vertical="center" wrapText="1"/>
    </xf>
    <xf numFmtId="166" fontId="16" fillId="2" borderId="90" xfId="1" applyNumberFormat="1" applyFont="1" applyFill="1" applyBorder="1" applyAlignment="1">
      <alignment horizontal="center" vertical="center" wrapText="1"/>
    </xf>
    <xf numFmtId="0" fontId="15" fillId="2" borderId="91" xfId="0" applyFont="1" applyFill="1" applyBorder="1"/>
    <xf numFmtId="0" fontId="15" fillId="2" borderId="73" xfId="0" applyFont="1" applyFill="1" applyBorder="1"/>
    <xf numFmtId="0" fontId="15" fillId="2" borderId="92" xfId="0" applyFont="1" applyFill="1" applyBorder="1"/>
    <xf numFmtId="0" fontId="16" fillId="2" borderId="88" xfId="0" applyFont="1" applyFill="1" applyBorder="1"/>
    <xf numFmtId="0" fontId="16" fillId="2" borderId="73" xfId="0" applyFont="1" applyFill="1" applyBorder="1"/>
    <xf numFmtId="0" fontId="16" fillId="2" borderId="71" xfId="0" applyFont="1" applyFill="1" applyBorder="1"/>
    <xf numFmtId="0" fontId="16" fillId="0" borderId="88" xfId="0" applyFont="1" applyBorder="1" applyAlignment="1">
      <alignment vertical="center" wrapText="1"/>
    </xf>
    <xf numFmtId="166" fontId="15" fillId="2" borderId="233" xfId="1" applyNumberFormat="1" applyFont="1" applyFill="1" applyBorder="1" applyAlignment="1">
      <alignment horizontal="center" vertical="center" wrapText="1"/>
    </xf>
    <xf numFmtId="166" fontId="15" fillId="2" borderId="73" xfId="1" applyNumberFormat="1" applyFont="1" applyFill="1" applyBorder="1" applyAlignment="1">
      <alignment vertical="center" wrapText="1"/>
    </xf>
    <xf numFmtId="166" fontId="114" fillId="2" borderId="98" xfId="1" applyNumberFormat="1" applyFont="1" applyFill="1" applyBorder="1" applyAlignment="1">
      <alignment vertical="center" wrapText="1"/>
    </xf>
    <xf numFmtId="0" fontId="3" fillId="2" borderId="72" xfId="0" applyFont="1" applyFill="1" applyBorder="1"/>
    <xf numFmtId="0" fontId="15" fillId="0" borderId="73" xfId="0" applyFont="1" applyBorder="1" applyAlignment="1">
      <alignment vertical="center" wrapText="1"/>
    </xf>
    <xf numFmtId="0" fontId="114" fillId="0" borderId="73" xfId="0" applyFont="1" applyBorder="1" applyAlignment="1">
      <alignment vertical="center" wrapText="1"/>
    </xf>
    <xf numFmtId="0" fontId="114" fillId="0" borderId="98" xfId="0" applyFont="1" applyBorder="1" applyAlignment="1">
      <alignment vertical="center" wrapText="1"/>
    </xf>
    <xf numFmtId="0" fontId="15" fillId="0" borderId="100" xfId="0" applyFont="1" applyBorder="1" applyAlignment="1">
      <alignment vertical="center" wrapText="1"/>
    </xf>
    <xf numFmtId="0" fontId="16" fillId="0" borderId="73" xfId="0" applyFont="1" applyBorder="1" applyAlignment="1">
      <alignment vertical="center" wrapText="1"/>
    </xf>
    <xf numFmtId="166" fontId="46" fillId="2" borderId="92" xfId="1" applyNumberFormat="1" applyFont="1" applyFill="1" applyBorder="1" applyAlignment="1">
      <alignment vertical="top" wrapText="1"/>
    </xf>
    <xf numFmtId="0" fontId="16" fillId="2" borderId="89" xfId="0" applyFont="1" applyFill="1" applyBorder="1" applyAlignment="1">
      <alignment horizontal="center" vertical="center" wrapText="1"/>
    </xf>
    <xf numFmtId="0" fontId="16" fillId="2" borderId="73" xfId="0" applyFont="1" applyFill="1" applyBorder="1" applyAlignment="1">
      <alignment horizontal="center" vertical="center" wrapText="1"/>
    </xf>
    <xf numFmtId="0" fontId="16" fillId="2" borderId="71" xfId="0" applyFont="1" applyFill="1" applyBorder="1" applyAlignment="1">
      <alignment horizontal="center" vertical="center" wrapText="1"/>
    </xf>
    <xf numFmtId="166" fontId="45" fillId="2" borderId="92" xfId="1" applyNumberFormat="1" applyFont="1" applyFill="1" applyBorder="1" applyAlignment="1">
      <alignment horizontal="left" vertical="center" wrapText="1"/>
    </xf>
    <xf numFmtId="0" fontId="15" fillId="0" borderId="233" xfId="0" applyFont="1" applyBorder="1" applyAlignment="1">
      <alignment vertical="center" wrapText="1"/>
    </xf>
    <xf numFmtId="0" fontId="114" fillId="2" borderId="73" xfId="0" applyFont="1" applyFill="1" applyBorder="1" applyAlignment="1">
      <alignment vertical="center" wrapText="1"/>
    </xf>
    <xf numFmtId="0" fontId="15" fillId="2" borderId="73" xfId="0" applyFont="1" applyFill="1" applyBorder="1" applyAlignment="1">
      <alignment vertical="center" wrapText="1"/>
    </xf>
    <xf numFmtId="166" fontId="41" fillId="2" borderId="88" xfId="1" applyNumberFormat="1" applyFont="1" applyFill="1" applyBorder="1" applyAlignment="1">
      <alignment vertical="top" wrapText="1"/>
    </xf>
    <xf numFmtId="166" fontId="41" fillId="2" borderId="73" xfId="1" applyNumberFormat="1" applyFont="1" applyFill="1" applyBorder="1" applyAlignment="1">
      <alignment vertical="top" wrapText="1"/>
    </xf>
    <xf numFmtId="166" fontId="88" fillId="2" borderId="73" xfId="263" applyNumberFormat="1" applyFont="1" applyFill="1" applyBorder="1" applyAlignment="1">
      <alignment vertical="center" wrapText="1"/>
    </xf>
    <xf numFmtId="166" fontId="88" fillId="2" borderId="73" xfId="263" applyNumberFormat="1" applyFont="1" applyFill="1" applyBorder="1" applyAlignment="1">
      <alignment horizontal="left" vertical="center" wrapText="1"/>
    </xf>
    <xf numFmtId="0" fontId="15" fillId="2" borderId="0" xfId="0" applyFont="1" applyFill="1" applyAlignment="1">
      <alignment vertical="center" wrapText="1"/>
    </xf>
    <xf numFmtId="166" fontId="110" fillId="2" borderId="73" xfId="1" applyNumberFormat="1" applyFont="1" applyFill="1" applyBorder="1" applyAlignment="1">
      <alignment horizontal="left" vertical="center" wrapText="1"/>
    </xf>
    <xf numFmtId="166" fontId="88" fillId="2" borderId="73" xfId="1" applyNumberFormat="1" applyFont="1" applyFill="1" applyBorder="1" applyAlignment="1">
      <alignment horizontal="left" vertical="center" wrapText="1"/>
    </xf>
    <xf numFmtId="166" fontId="11" fillId="2" borderId="73" xfId="1" applyNumberFormat="1" applyFont="1" applyFill="1" applyBorder="1" applyAlignment="1">
      <alignment horizontal="left" vertical="center" wrapText="1"/>
    </xf>
    <xf numFmtId="166" fontId="88" fillId="2" borderId="92" xfId="1" applyNumberFormat="1" applyFont="1" applyFill="1" applyBorder="1" applyAlignment="1">
      <alignment horizontal="left" vertical="center" wrapText="1"/>
    </xf>
    <xf numFmtId="166" fontId="49" fillId="2" borderId="90" xfId="1" applyNumberFormat="1" applyFont="1" applyFill="1" applyBorder="1" applyAlignment="1">
      <alignment horizontal="center" vertical="center" wrapText="1"/>
    </xf>
    <xf numFmtId="166" fontId="49" fillId="2" borderId="71" xfId="1" applyNumberFormat="1" applyFont="1" applyFill="1" applyBorder="1" applyAlignment="1">
      <alignment horizontal="center" vertical="center" wrapText="1"/>
    </xf>
    <xf numFmtId="0" fontId="3" fillId="2" borderId="73" xfId="0" applyFont="1" applyFill="1" applyBorder="1"/>
    <xf numFmtId="166" fontId="49" fillId="2" borderId="91" xfId="1" applyNumberFormat="1" applyFont="1" applyFill="1" applyBorder="1" applyAlignment="1">
      <alignment horizontal="center" vertical="center" wrapText="1"/>
    </xf>
    <xf numFmtId="166" fontId="9" fillId="2" borderId="92" xfId="1" applyNumberFormat="1" applyFont="1" applyFill="1" applyBorder="1" applyAlignment="1">
      <alignment horizontal="center" vertical="center" wrapText="1"/>
    </xf>
    <xf numFmtId="166" fontId="136" fillId="2" borderId="92" xfId="1" applyNumberFormat="1" applyFont="1" applyFill="1" applyBorder="1" applyAlignment="1">
      <alignment horizontal="center" vertical="center" wrapText="1"/>
    </xf>
    <xf numFmtId="0" fontId="8" fillId="2" borderId="73" xfId="0" applyFont="1" applyFill="1" applyBorder="1"/>
    <xf numFmtId="166" fontId="9" fillId="2" borderId="92" xfId="1" applyNumberFormat="1" applyFont="1" applyFill="1" applyBorder="1" applyAlignment="1">
      <alignment vertical="top" wrapText="1"/>
    </xf>
    <xf numFmtId="166" fontId="9" fillId="2" borderId="73" xfId="1" applyNumberFormat="1" applyFont="1" applyFill="1" applyBorder="1" applyAlignment="1">
      <alignment vertical="top" wrapText="1"/>
    </xf>
    <xf numFmtId="166" fontId="136" fillId="2" borderId="71" xfId="1" applyNumberFormat="1" applyFont="1" applyFill="1" applyBorder="1" applyAlignment="1">
      <alignment vertical="top" wrapText="1"/>
    </xf>
    <xf numFmtId="166" fontId="14" fillId="2" borderId="73" xfId="1" applyNumberFormat="1" applyFont="1" applyFill="1" applyBorder="1" applyAlignment="1">
      <alignment horizontal="center" vertical="center" wrapText="1"/>
    </xf>
    <xf numFmtId="166" fontId="14" fillId="2" borderId="92" xfId="1" applyNumberFormat="1" applyFont="1" applyFill="1" applyBorder="1" applyAlignment="1">
      <alignment horizontal="center" vertical="center" wrapText="1"/>
    </xf>
    <xf numFmtId="166" fontId="9" fillId="2" borderId="92" xfId="1" applyNumberFormat="1" applyFont="1" applyFill="1" applyBorder="1" applyAlignment="1">
      <alignment horizontal="left" vertical="center" wrapText="1"/>
    </xf>
    <xf numFmtId="166" fontId="136" fillId="2" borderId="92" xfId="1" applyNumberFormat="1" applyFont="1" applyFill="1" applyBorder="1" applyAlignment="1">
      <alignment horizontal="left" vertical="center" wrapText="1"/>
    </xf>
    <xf numFmtId="166" fontId="136" fillId="2" borderId="92" xfId="1" applyNumberFormat="1" applyFont="1" applyFill="1" applyBorder="1" applyAlignment="1">
      <alignment horizontal="left" vertical="top" wrapText="1"/>
    </xf>
    <xf numFmtId="166" fontId="136" fillId="2" borderId="73" xfId="1" applyNumberFormat="1" applyFont="1" applyFill="1" applyBorder="1" applyAlignment="1">
      <alignment horizontal="left" vertical="top" wrapText="1"/>
    </xf>
    <xf numFmtId="166" fontId="136" fillId="2" borderId="73" xfId="1" applyNumberFormat="1" applyFont="1" applyFill="1" applyBorder="1" applyAlignment="1">
      <alignment horizontal="left" vertical="center" wrapText="1"/>
    </xf>
    <xf numFmtId="166" fontId="132" fillId="2" borderId="88" xfId="1" applyNumberFormat="1" applyFont="1" applyFill="1" applyBorder="1" applyAlignment="1">
      <alignment horizontal="center" vertical="center" wrapText="1"/>
    </xf>
    <xf numFmtId="166" fontId="132" fillId="2" borderId="71" xfId="1" applyNumberFormat="1" applyFont="1" applyFill="1" applyBorder="1" applyAlignment="1">
      <alignment horizontal="center" vertical="center" wrapText="1"/>
    </xf>
    <xf numFmtId="166" fontId="132" fillId="2" borderId="73" xfId="1" applyNumberFormat="1" applyFont="1" applyFill="1" applyBorder="1" applyAlignment="1">
      <alignment horizontal="center" vertical="center" wrapText="1"/>
    </xf>
    <xf numFmtId="166" fontId="136" fillId="2" borderId="73" xfId="235" applyNumberFormat="1" applyFont="1" applyFill="1" applyBorder="1" applyAlignment="1">
      <alignment vertical="center" wrapText="1"/>
    </xf>
    <xf numFmtId="41" fontId="137" fillId="2" borderId="71" xfId="2" applyFont="1" applyFill="1" applyBorder="1" applyAlignment="1">
      <alignment vertical="center"/>
    </xf>
    <xf numFmtId="166" fontId="136" fillId="2" borderId="73" xfId="1" applyNumberFormat="1" applyFont="1" applyFill="1" applyBorder="1" applyAlignment="1">
      <alignment horizontal="center" vertical="center" wrapText="1"/>
    </xf>
    <xf numFmtId="41" fontId="137" fillId="2" borderId="73" xfId="2" applyFont="1" applyFill="1" applyBorder="1" applyAlignment="1">
      <alignment vertical="center"/>
    </xf>
    <xf numFmtId="166" fontId="136" fillId="2" borderId="73" xfId="263" applyNumberFormat="1" applyFont="1" applyFill="1" applyBorder="1" applyAlignment="1">
      <alignment vertical="top" wrapText="1"/>
    </xf>
    <xf numFmtId="0" fontId="5" fillId="2" borderId="74" xfId="0" applyFont="1" applyFill="1" applyBorder="1"/>
    <xf numFmtId="0" fontId="5" fillId="2" borderId="61" xfId="0" applyFont="1" applyFill="1" applyBorder="1"/>
    <xf numFmtId="0" fontId="5" fillId="2" borderId="64" xfId="0" applyFont="1" applyFill="1" applyBorder="1"/>
    <xf numFmtId="0" fontId="5" fillId="2" borderId="60" xfId="0" applyFont="1" applyFill="1" applyBorder="1"/>
    <xf numFmtId="0" fontId="10" fillId="2" borderId="187" xfId="0" applyFont="1" applyFill="1" applyBorder="1"/>
    <xf numFmtId="0" fontId="10" fillId="2" borderId="61" xfId="0" applyFont="1" applyFill="1" applyBorder="1"/>
    <xf numFmtId="0" fontId="10" fillId="2" borderId="64" xfId="0" applyFont="1" applyFill="1" applyBorder="1"/>
    <xf numFmtId="0" fontId="10" fillId="2" borderId="60" xfId="0" applyFont="1" applyFill="1" applyBorder="1"/>
    <xf numFmtId="49" fontId="10" fillId="2" borderId="61" xfId="0" applyNumberFormat="1" applyFont="1" applyFill="1" applyBorder="1" applyAlignment="1">
      <alignment horizontal="center"/>
    </xf>
    <xf numFmtId="0" fontId="10" fillId="0" borderId="60" xfId="0" applyFont="1" applyBorder="1" applyAlignment="1">
      <alignment horizontal="center" vertical="center"/>
    </xf>
    <xf numFmtId="49" fontId="89" fillId="2" borderId="62" xfId="1" applyNumberFormat="1" applyFont="1" applyFill="1" applyBorder="1" applyAlignment="1">
      <alignment horizontal="center" vertical="center"/>
    </xf>
    <xf numFmtId="43" fontId="10" fillId="2" borderId="75" xfId="1" applyFont="1" applyFill="1" applyBorder="1" applyAlignment="1">
      <alignment vertical="center"/>
    </xf>
    <xf numFmtId="166" fontId="136" fillId="2" borderId="93" xfId="263" applyNumberFormat="1" applyFont="1" applyFill="1" applyBorder="1" applyAlignment="1">
      <alignment vertical="top" wrapText="1"/>
    </xf>
    <xf numFmtId="0" fontId="117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99" fillId="2" borderId="231" xfId="0" applyFont="1" applyFill="1" applyBorder="1" applyAlignment="1">
      <alignment horizontal="center" vertical="center"/>
    </xf>
    <xf numFmtId="0" fontId="99" fillId="2" borderId="94" xfId="0" applyFont="1" applyFill="1" applyBorder="1" applyAlignment="1">
      <alignment horizontal="center" vertical="center"/>
    </xf>
    <xf numFmtId="0" fontId="99" fillId="2" borderId="95" xfId="0" applyFont="1" applyFill="1" applyBorder="1" applyAlignment="1">
      <alignment horizontal="center" vertical="center"/>
    </xf>
    <xf numFmtId="0" fontId="16" fillId="2" borderId="76" xfId="0" applyFont="1" applyFill="1" applyBorder="1" applyAlignment="1">
      <alignment horizontal="center" vertical="center"/>
    </xf>
    <xf numFmtId="0" fontId="16" fillId="2" borderId="84" xfId="0" applyFont="1" applyFill="1" applyBorder="1" applyAlignment="1">
      <alignment horizontal="center" vertical="center"/>
    </xf>
    <xf numFmtId="0" fontId="16" fillId="2" borderId="85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166" fontId="16" fillId="2" borderId="13" xfId="0" applyNumberFormat="1" applyFont="1" applyFill="1" applyBorder="1" applyAlignment="1">
      <alignment horizontal="center" vertical="center"/>
    </xf>
    <xf numFmtId="166" fontId="16" fillId="2" borderId="14" xfId="0" applyNumberFormat="1" applyFont="1" applyFill="1" applyBorder="1" applyAlignment="1">
      <alignment horizontal="center" vertical="center"/>
    </xf>
    <xf numFmtId="49" fontId="15" fillId="2" borderId="13" xfId="0" applyNumberFormat="1" applyFont="1" applyFill="1" applyBorder="1" applyAlignment="1">
      <alignment horizontal="center" vertical="center"/>
    </xf>
    <xf numFmtId="49" fontId="15" fillId="2" borderId="14" xfId="0" applyNumberFormat="1" applyFont="1" applyFill="1" applyBorder="1" applyAlignment="1">
      <alignment horizontal="center" vertical="center"/>
    </xf>
    <xf numFmtId="0" fontId="52" fillId="0" borderId="70" xfId="0" applyFont="1" applyBorder="1" applyAlignment="1">
      <alignment horizontal="left" vertical="top" wrapText="1"/>
    </xf>
    <xf numFmtId="0" fontId="52" fillId="0" borderId="72" xfId="0" applyFont="1" applyBorder="1" applyAlignment="1">
      <alignment horizontal="left" vertical="top" wrapText="1"/>
    </xf>
    <xf numFmtId="0" fontId="52" fillId="0" borderId="232" xfId="0" applyFont="1" applyBorder="1" applyAlignment="1">
      <alignment horizontal="left" vertical="top" wrapText="1"/>
    </xf>
    <xf numFmtId="0" fontId="53" fillId="0" borderId="26" xfId="0" applyFont="1" applyBorder="1" applyAlignment="1">
      <alignment horizontal="left" vertical="top" wrapText="1"/>
    </xf>
    <xf numFmtId="0" fontId="53" fillId="0" borderId="6" xfId="0" applyFont="1" applyBorder="1" applyAlignment="1">
      <alignment horizontal="left" vertical="top" wrapText="1"/>
    </xf>
    <xf numFmtId="0" fontId="53" fillId="0" borderId="17" xfId="0" applyFont="1" applyBorder="1" applyAlignment="1">
      <alignment horizontal="left" vertical="top" wrapText="1"/>
    </xf>
    <xf numFmtId="0" fontId="16" fillId="2" borderId="38" xfId="0" applyFont="1" applyFill="1" applyBorder="1" applyAlignment="1">
      <alignment horizontal="left" vertical="top" wrapText="1"/>
    </xf>
    <xf numFmtId="0" fontId="16" fillId="2" borderId="0" xfId="0" applyFont="1" applyFill="1" applyAlignment="1">
      <alignment horizontal="left" vertical="top" wrapText="1"/>
    </xf>
    <xf numFmtId="0" fontId="48" fillId="0" borderId="0" xfId="0" applyFont="1" applyAlignment="1">
      <alignment horizontal="left" vertical="top" wrapText="1"/>
    </xf>
    <xf numFmtId="0" fontId="48" fillId="0" borderId="77" xfId="0" applyFont="1" applyBorder="1" applyAlignment="1">
      <alignment horizontal="left" vertical="top" wrapText="1"/>
    </xf>
    <xf numFmtId="0" fontId="16" fillId="2" borderId="79" xfId="0" applyFont="1" applyFill="1" applyBorder="1" applyAlignment="1">
      <alignment horizontal="left" vertical="top" wrapText="1"/>
    </xf>
    <xf numFmtId="0" fontId="16" fillId="2" borderId="29" xfId="0" applyFont="1" applyFill="1" applyBorder="1" applyAlignment="1">
      <alignment horizontal="left" vertical="top" wrapText="1"/>
    </xf>
    <xf numFmtId="0" fontId="0" fillId="0" borderId="29" xfId="0" applyBorder="1" applyAlignment="1">
      <alignment horizontal="left" vertical="top" wrapText="1"/>
    </xf>
    <xf numFmtId="0" fontId="16" fillId="2" borderId="17" xfId="0" applyFont="1" applyFill="1" applyBorder="1" applyAlignment="1">
      <alignment horizontal="left" vertical="top" wrapText="1"/>
    </xf>
    <xf numFmtId="0" fontId="16" fillId="2" borderId="6" xfId="0" applyFont="1" applyFill="1" applyBorder="1" applyAlignment="1">
      <alignment horizontal="left" vertical="top" wrapText="1"/>
    </xf>
    <xf numFmtId="0" fontId="48" fillId="0" borderId="6" xfId="0" applyFont="1" applyBorder="1" applyAlignment="1">
      <alignment horizontal="left" vertical="top" wrapText="1"/>
    </xf>
    <xf numFmtId="0" fontId="16" fillId="0" borderId="17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0" fontId="48" fillId="0" borderId="34" xfId="0" applyFont="1" applyBorder="1" applyAlignment="1">
      <alignment horizontal="left" vertical="top" wrapText="1"/>
    </xf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44" fillId="0" borderId="26" xfId="0" applyFont="1" applyBorder="1" applyAlignment="1">
      <alignment horizontal="left" vertical="top" wrapText="1"/>
    </xf>
    <xf numFmtId="0" fontId="44" fillId="0" borderId="6" xfId="0" applyFont="1" applyBorder="1" applyAlignment="1">
      <alignment horizontal="left" vertical="top" wrapText="1"/>
    </xf>
    <xf numFmtId="0" fontId="44" fillId="0" borderId="96" xfId="0" applyFont="1" applyBorder="1" applyAlignment="1">
      <alignment horizontal="left" vertical="top" wrapText="1"/>
    </xf>
    <xf numFmtId="0" fontId="16" fillId="2" borderId="82" xfId="0" applyFont="1" applyFill="1" applyBorder="1" applyAlignment="1">
      <alignment horizontal="left" vertical="top" wrapText="1"/>
    </xf>
    <xf numFmtId="0" fontId="16" fillId="2" borderId="20" xfId="0" applyFont="1" applyFill="1" applyBorder="1" applyAlignment="1">
      <alignment horizontal="left" vertical="top" wrapText="1"/>
    </xf>
    <xf numFmtId="0" fontId="16" fillId="0" borderId="26" xfId="0" applyFont="1" applyBorder="1" applyAlignment="1">
      <alignment horizontal="left" vertical="top" wrapText="1"/>
    </xf>
    <xf numFmtId="0" fontId="44" fillId="0" borderId="97" xfId="0" applyFont="1" applyBorder="1" applyAlignment="1">
      <alignment horizontal="left" vertical="top" wrapText="1"/>
    </xf>
    <xf numFmtId="0" fontId="44" fillId="0" borderId="24" xfId="0" applyFont="1" applyBorder="1" applyAlignment="1">
      <alignment horizontal="left" vertical="top" wrapText="1"/>
    </xf>
    <xf numFmtId="0" fontId="16" fillId="0" borderId="34" xfId="0" applyFont="1" applyBorder="1" applyAlignment="1">
      <alignment horizontal="left" vertical="top" wrapText="1"/>
    </xf>
    <xf numFmtId="0" fontId="16" fillId="0" borderId="24" xfId="0" applyFont="1" applyBorder="1" applyAlignment="1">
      <alignment horizontal="left" vertical="top" wrapText="1"/>
    </xf>
    <xf numFmtId="0" fontId="44" fillId="0" borderId="20" xfId="0" applyFont="1" applyBorder="1" applyAlignment="1">
      <alignment horizontal="left" vertical="top" wrapText="1"/>
    </xf>
    <xf numFmtId="0" fontId="15" fillId="2" borderId="8" xfId="0" applyFont="1" applyFill="1" applyBorder="1" applyAlignment="1">
      <alignment horizontal="left" vertical="top" wrapText="1"/>
    </xf>
    <xf numFmtId="0" fontId="15" fillId="2" borderId="29" xfId="0" applyFont="1" applyFill="1" applyBorder="1" applyAlignment="1">
      <alignment horizontal="left" vertical="top" wrapText="1"/>
    </xf>
    <xf numFmtId="0" fontId="15" fillId="0" borderId="54" xfId="0" applyFont="1" applyBorder="1" applyAlignment="1">
      <alignment horizontal="left" vertical="top" wrapText="1"/>
    </xf>
    <xf numFmtId="0" fontId="15" fillId="2" borderId="36" xfId="0" applyFont="1" applyFill="1" applyBorder="1" applyAlignment="1">
      <alignment horizontal="left" vertical="top" wrapText="1"/>
    </xf>
    <xf numFmtId="0" fontId="15" fillId="2" borderId="54" xfId="0" applyFont="1" applyFill="1" applyBorder="1" applyAlignment="1">
      <alignment horizontal="left" vertical="top" wrapText="1"/>
    </xf>
    <xf numFmtId="0" fontId="15" fillId="0" borderId="29" xfId="0" applyFont="1" applyBorder="1" applyAlignment="1">
      <alignment horizontal="left" vertical="top" wrapText="1"/>
    </xf>
    <xf numFmtId="0" fontId="15" fillId="2" borderId="26" xfId="0" applyFont="1" applyFill="1" applyBorder="1" applyAlignment="1">
      <alignment horizontal="left" vertical="top" wrapText="1"/>
    </xf>
    <xf numFmtId="0" fontId="15" fillId="2" borderId="6" xfId="0" applyFont="1" applyFill="1" applyBorder="1" applyAlignment="1">
      <alignment horizontal="left" vertical="top" wrapText="1"/>
    </xf>
    <xf numFmtId="0" fontId="15" fillId="0" borderId="6" xfId="0" applyFont="1" applyBorder="1" applyAlignment="1">
      <alignment horizontal="left" vertical="top" wrapText="1"/>
    </xf>
    <xf numFmtId="0" fontId="15" fillId="0" borderId="34" xfId="0" applyFont="1" applyBorder="1" applyAlignment="1">
      <alignment horizontal="left" vertical="top" wrapText="1"/>
    </xf>
    <xf numFmtId="0" fontId="16" fillId="0" borderId="29" xfId="0" applyFont="1" applyBorder="1" applyAlignment="1">
      <alignment horizontal="left" vertical="top" wrapText="1"/>
    </xf>
    <xf numFmtId="0" fontId="15" fillId="0" borderId="24" xfId="0" applyFont="1" applyBorder="1" applyAlignment="1">
      <alignment horizontal="left" vertical="top" wrapText="1"/>
    </xf>
    <xf numFmtId="0" fontId="15" fillId="2" borderId="60" xfId="0" applyFont="1" applyFill="1" applyBorder="1" applyAlignment="1">
      <alignment horizontal="left" vertical="top" wrapText="1"/>
    </xf>
    <xf numFmtId="0" fontId="44" fillId="2" borderId="97" xfId="0" applyFont="1" applyFill="1" applyBorder="1" applyAlignment="1">
      <alignment horizontal="left" vertical="top" wrapText="1"/>
    </xf>
    <xf numFmtId="0" fontId="44" fillId="2" borderId="6" xfId="0" applyFont="1" applyFill="1" applyBorder="1" applyAlignment="1">
      <alignment horizontal="left" vertical="top" wrapText="1"/>
    </xf>
    <xf numFmtId="0" fontId="44" fillId="2" borderId="24" xfId="0" applyFont="1" applyFill="1" applyBorder="1" applyAlignment="1">
      <alignment horizontal="left" vertical="top" wrapText="1"/>
    </xf>
    <xf numFmtId="0" fontId="44" fillId="2" borderId="26" xfId="0" applyFont="1" applyFill="1" applyBorder="1" applyAlignment="1">
      <alignment horizontal="left" vertical="top" wrapText="1"/>
    </xf>
    <xf numFmtId="0" fontId="44" fillId="2" borderId="34" xfId="0" applyFont="1" applyFill="1" applyBorder="1" applyAlignment="1">
      <alignment horizontal="left" vertical="top" wrapText="1"/>
    </xf>
    <xf numFmtId="0" fontId="15" fillId="2" borderId="26" xfId="30" applyFont="1" applyFill="1" applyBorder="1" applyAlignment="1">
      <alignment horizontal="left" vertical="top" wrapText="1"/>
    </xf>
    <xf numFmtId="0" fontId="15" fillId="2" borderId="6" xfId="30" applyFont="1" applyFill="1" applyBorder="1" applyAlignment="1">
      <alignment horizontal="left" vertical="top" wrapText="1"/>
    </xf>
    <xf numFmtId="0" fontId="15" fillId="2" borderId="24" xfId="30" applyFont="1" applyFill="1" applyBorder="1" applyAlignment="1">
      <alignment horizontal="left" vertical="top" wrapText="1"/>
    </xf>
    <xf numFmtId="0" fontId="44" fillId="0" borderId="75" xfId="0" applyFont="1" applyBorder="1" applyAlignment="1">
      <alignment horizontal="left" vertical="top" wrapText="1"/>
    </xf>
    <xf numFmtId="9" fontId="16" fillId="2" borderId="17" xfId="0" applyNumberFormat="1" applyFont="1" applyFill="1" applyBorder="1" applyAlignment="1">
      <alignment horizontal="center" vertical="top" wrapText="1"/>
    </xf>
    <xf numFmtId="0" fontId="16" fillId="2" borderId="6" xfId="0" applyFont="1" applyFill="1" applyBorder="1" applyAlignment="1">
      <alignment horizontal="center" vertical="top" wrapText="1"/>
    </xf>
    <xf numFmtId="0" fontId="44" fillId="0" borderId="26" xfId="0" applyFont="1" applyBorder="1" applyAlignment="1">
      <alignment horizontal="center" vertical="center" wrapText="1"/>
    </xf>
    <xf numFmtId="0" fontId="44" fillId="0" borderId="6" xfId="0" applyFont="1" applyBorder="1" applyAlignment="1">
      <alignment horizontal="center" vertical="center" wrapText="1"/>
    </xf>
    <xf numFmtId="0" fontId="44" fillId="0" borderId="96" xfId="0" applyFont="1" applyBorder="1" applyAlignment="1">
      <alignment horizontal="center" vertical="center" wrapText="1"/>
    </xf>
    <xf numFmtId="9" fontId="16" fillId="2" borderId="82" xfId="0" applyNumberFormat="1" applyFont="1" applyFill="1" applyBorder="1" applyAlignment="1">
      <alignment horizontal="center" vertical="top" wrapText="1"/>
    </xf>
    <xf numFmtId="0" fontId="16" fillId="2" borderId="26" xfId="0" applyFont="1" applyFill="1" applyBorder="1" applyAlignment="1">
      <alignment horizontal="center" vertical="top" wrapText="1"/>
    </xf>
    <xf numFmtId="0" fontId="44" fillId="2" borderId="26" xfId="0" applyFont="1" applyFill="1" applyBorder="1" applyAlignment="1">
      <alignment vertical="center" wrapText="1"/>
    </xf>
    <xf numFmtId="0" fontId="44" fillId="2" borderId="6" xfId="0" applyFont="1" applyFill="1" applyBorder="1" applyAlignment="1">
      <alignment vertical="center" wrapText="1"/>
    </xf>
    <xf numFmtId="0" fontId="44" fillId="2" borderId="34" xfId="0" applyFont="1" applyFill="1" applyBorder="1" applyAlignment="1">
      <alignment vertical="center" wrapText="1"/>
    </xf>
    <xf numFmtId="0" fontId="44" fillId="0" borderId="20" xfId="0" applyFont="1" applyBorder="1" applyAlignment="1">
      <alignment vertical="center" wrapText="1"/>
    </xf>
    <xf numFmtId="0" fontId="120" fillId="0" borderId="20" xfId="0" applyFont="1" applyBorder="1" applyAlignment="1">
      <alignment vertical="center" wrapText="1"/>
    </xf>
    <xf numFmtId="9" fontId="16" fillId="2" borderId="6" xfId="0" applyNumberFormat="1" applyFont="1" applyFill="1" applyBorder="1" applyAlignment="1">
      <alignment horizontal="center" vertical="top" wrapText="1"/>
    </xf>
    <xf numFmtId="0" fontId="44" fillId="0" borderId="26" xfId="0" applyFont="1" applyBorder="1" applyAlignment="1">
      <alignment vertical="center" wrapText="1"/>
    </xf>
    <xf numFmtId="0" fontId="44" fillId="0" borderId="6" xfId="0" applyFont="1" applyBorder="1" applyAlignment="1">
      <alignment vertical="center" wrapText="1"/>
    </xf>
    <xf numFmtId="0" fontId="44" fillId="0" borderId="24" xfId="0" applyFont="1" applyBorder="1" applyAlignment="1">
      <alignment vertical="center" wrapText="1"/>
    </xf>
    <xf numFmtId="0" fontId="44" fillId="0" borderId="20" xfId="0" applyFont="1" applyBorder="1" applyAlignment="1">
      <alignment vertical="top" wrapText="1"/>
    </xf>
    <xf numFmtId="0" fontId="114" fillId="0" borderId="2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61" xfId="0" applyFont="1" applyBorder="1" applyAlignment="1">
      <alignment horizontal="center" vertical="center"/>
    </xf>
    <xf numFmtId="49" fontId="115" fillId="2" borderId="0" xfId="1" applyNumberFormat="1" applyFont="1" applyFill="1" applyBorder="1" applyAlignment="1">
      <alignment horizontal="left" vertical="center" wrapText="1"/>
    </xf>
    <xf numFmtId="0" fontId="15" fillId="2" borderId="13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166" fontId="15" fillId="2" borderId="14" xfId="0" applyNumberFormat="1" applyFont="1" applyFill="1" applyBorder="1" applyAlignment="1">
      <alignment horizontal="center" vertical="center"/>
    </xf>
    <xf numFmtId="166" fontId="15" fillId="2" borderId="13" xfId="0" quotePrefix="1" applyNumberFormat="1" applyFont="1" applyFill="1" applyBorder="1" applyAlignment="1">
      <alignment horizontal="center" vertical="center"/>
    </xf>
    <xf numFmtId="0" fontId="0" fillId="0" borderId="54" xfId="0" applyBorder="1" applyAlignment="1">
      <alignment horizontal="left" vertical="top" wrapText="1"/>
    </xf>
    <xf numFmtId="0" fontId="16" fillId="2" borderId="42" xfId="0" applyFont="1" applyFill="1" applyBorder="1" applyAlignment="1">
      <alignment horizontal="left" vertical="top" wrapText="1"/>
    </xf>
    <xf numFmtId="0" fontId="16" fillId="2" borderId="5" xfId="0" applyFont="1" applyFill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6" fillId="2" borderId="21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29" xfId="0" applyFont="1" applyFill="1" applyBorder="1" applyAlignment="1">
      <alignment horizontal="center" vertical="center"/>
    </xf>
    <xf numFmtId="49" fontId="114" fillId="2" borderId="0" xfId="1" applyNumberFormat="1" applyFont="1" applyFill="1" applyBorder="1" applyAlignment="1">
      <alignment horizontal="left" vertical="center" wrapText="1"/>
    </xf>
    <xf numFmtId="49" fontId="15" fillId="2" borderId="0" xfId="1" applyNumberFormat="1" applyFont="1" applyFill="1" applyBorder="1" applyAlignment="1">
      <alignment horizontal="left" vertical="center" wrapText="1"/>
    </xf>
    <xf numFmtId="0" fontId="0" fillId="0" borderId="36" xfId="0" applyBorder="1" applyAlignment="1">
      <alignment horizontal="left" vertical="top" wrapText="1"/>
    </xf>
    <xf numFmtId="0" fontId="16" fillId="2" borderId="30" xfId="0" applyFont="1" applyFill="1" applyBorder="1" applyAlignment="1">
      <alignment horizontal="left" vertical="top" wrapText="1"/>
    </xf>
    <xf numFmtId="0" fontId="16" fillId="2" borderId="8" xfId="0" applyFont="1" applyFill="1" applyBorder="1" applyAlignment="1">
      <alignment horizontal="left" vertical="top" wrapText="1"/>
    </xf>
    <xf numFmtId="0" fontId="0" fillId="2" borderId="54" xfId="0" applyFill="1" applyBorder="1" applyAlignment="1">
      <alignment horizontal="left" vertical="top" wrapText="1"/>
    </xf>
    <xf numFmtId="0" fontId="43" fillId="0" borderId="29" xfId="0" applyFont="1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4" xfId="0" applyBorder="1" applyAlignment="1">
      <alignment horizontal="left" vertical="top" wrapText="1"/>
    </xf>
    <xf numFmtId="0" fontId="48" fillId="0" borderId="29" xfId="0" applyFont="1" applyBorder="1" applyAlignment="1">
      <alignment horizontal="left" vertical="top" wrapText="1"/>
    </xf>
    <xf numFmtId="0" fontId="0" fillId="2" borderId="36" xfId="0" applyFill="1" applyBorder="1" applyAlignment="1">
      <alignment horizontal="left" vertical="top" wrapText="1"/>
    </xf>
    <xf numFmtId="0" fontId="16" fillId="2" borderId="26" xfId="0" applyFont="1" applyFill="1" applyBorder="1" applyAlignment="1">
      <alignment horizontal="left" vertical="top" wrapText="1"/>
    </xf>
    <xf numFmtId="0" fontId="43" fillId="0" borderId="24" xfId="0" applyFont="1" applyBorder="1" applyAlignment="1">
      <alignment horizontal="left" vertical="top" wrapText="1"/>
    </xf>
    <xf numFmtId="0" fontId="132" fillId="2" borderId="8" xfId="0" applyFont="1" applyFill="1" applyBorder="1" applyAlignment="1">
      <alignment horizontal="left" vertical="top" wrapText="1"/>
    </xf>
    <xf numFmtId="0" fontId="132" fillId="2" borderId="29" xfId="0" applyFont="1" applyFill="1" applyBorder="1" applyAlignment="1">
      <alignment horizontal="left" vertical="top" wrapText="1"/>
    </xf>
    <xf numFmtId="0" fontId="122" fillId="0" borderId="54" xfId="0" applyFont="1" applyBorder="1" applyAlignment="1">
      <alignment horizontal="left" vertical="top" wrapText="1"/>
    </xf>
    <xf numFmtId="0" fontId="33" fillId="2" borderId="0" xfId="0" applyFont="1" applyFill="1" applyAlignment="1">
      <alignment horizontal="center"/>
    </xf>
    <xf numFmtId="0" fontId="118" fillId="2" borderId="0" xfId="0" applyFont="1" applyFill="1" applyAlignment="1">
      <alignment horizontal="center"/>
    </xf>
    <xf numFmtId="0" fontId="33" fillId="2" borderId="55" xfId="0" applyFont="1" applyFill="1" applyBorder="1" applyAlignment="1">
      <alignment horizontal="center" vertical="center"/>
    </xf>
    <xf numFmtId="0" fontId="33" fillId="2" borderId="56" xfId="0" applyFont="1" applyFill="1" applyBorder="1" applyAlignment="1">
      <alignment horizontal="center" vertical="center"/>
    </xf>
    <xf numFmtId="0" fontId="33" fillId="2" borderId="57" xfId="0" applyFont="1" applyFill="1" applyBorder="1" applyAlignment="1">
      <alignment horizontal="center" vertical="center"/>
    </xf>
    <xf numFmtId="166" fontId="33" fillId="2" borderId="62" xfId="0" applyNumberFormat="1" applyFont="1" applyFill="1" applyBorder="1" applyAlignment="1">
      <alignment horizontal="center" vertical="center"/>
    </xf>
    <xf numFmtId="166" fontId="33" fillId="2" borderId="63" xfId="0" applyNumberFormat="1" applyFont="1" applyFill="1" applyBorder="1" applyAlignment="1">
      <alignment horizontal="center" vertical="center"/>
    </xf>
    <xf numFmtId="0" fontId="33" fillId="2" borderId="58" xfId="0" applyFont="1" applyFill="1" applyBorder="1" applyAlignment="1">
      <alignment horizontal="center" vertical="center"/>
    </xf>
    <xf numFmtId="0" fontId="33" fillId="2" borderId="65" xfId="0" applyFont="1" applyFill="1" applyBorder="1" applyAlignment="1">
      <alignment horizontal="center" vertical="center"/>
    </xf>
    <xf numFmtId="0" fontId="22" fillId="0" borderId="0" xfId="0" applyFont="1" applyAlignment="1">
      <alignment horizontal="left" vertical="top" wrapText="1"/>
    </xf>
    <xf numFmtId="166" fontId="34" fillId="2" borderId="68" xfId="0" quotePrefix="1" applyNumberFormat="1" applyFont="1" applyFill="1" applyBorder="1" applyAlignment="1">
      <alignment horizontal="center" vertical="center"/>
    </xf>
    <xf numFmtId="166" fontId="34" fillId="2" borderId="57" xfId="0" applyNumberFormat="1" applyFont="1" applyFill="1" applyBorder="1" applyAlignment="1">
      <alignment horizontal="center" vertical="center"/>
    </xf>
    <xf numFmtId="49" fontId="119" fillId="2" borderId="0" xfId="1" applyNumberFormat="1" applyFont="1" applyFill="1" applyBorder="1" applyAlignment="1">
      <alignment horizontal="left" vertical="center" wrapText="1"/>
    </xf>
    <xf numFmtId="49" fontId="35" fillId="2" borderId="0" xfId="1" applyNumberFormat="1" applyFont="1" applyFill="1" applyBorder="1" applyAlignment="1">
      <alignment horizontal="left" vertical="center" wrapText="1"/>
    </xf>
    <xf numFmtId="166" fontId="8" fillId="2" borderId="70" xfId="1" applyNumberFormat="1" applyFont="1" applyFill="1" applyBorder="1" applyAlignment="1">
      <alignment horizontal="left" vertical="top" wrapText="1"/>
    </xf>
    <xf numFmtId="166" fontId="8" fillId="2" borderId="72" xfId="1" applyNumberFormat="1" applyFont="1" applyFill="1" applyBorder="1" applyAlignment="1">
      <alignment horizontal="left" vertical="top" wrapText="1"/>
    </xf>
    <xf numFmtId="166" fontId="8" fillId="2" borderId="8" xfId="1" applyNumberFormat="1" applyFont="1" applyFill="1" applyBorder="1" applyAlignment="1">
      <alignment horizontal="left" vertical="top" wrapText="1"/>
    </xf>
    <xf numFmtId="166" fontId="8" fillId="2" borderId="29" xfId="1" applyNumberFormat="1" applyFont="1" applyFill="1" applyBorder="1" applyAlignment="1">
      <alignment horizontal="left" vertical="top" wrapText="1"/>
    </xf>
    <xf numFmtId="166" fontId="112" fillId="2" borderId="8" xfId="1" applyNumberFormat="1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66" fontId="6" fillId="2" borderId="7" xfId="0" applyNumberFormat="1" applyFont="1" applyFill="1" applyBorder="1" applyAlignment="1">
      <alignment horizontal="center" vertical="center"/>
    </xf>
    <xf numFmtId="166" fontId="6" fillId="2" borderId="8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166" fontId="8" fillId="2" borderId="13" xfId="0" quotePrefix="1" applyNumberFormat="1" applyFont="1" applyFill="1" applyBorder="1" applyAlignment="1">
      <alignment horizontal="center" vertical="center"/>
    </xf>
    <xf numFmtId="166" fontId="8" fillId="2" borderId="14" xfId="0" applyNumberFormat="1" applyFont="1" applyFill="1" applyBorder="1" applyAlignment="1">
      <alignment horizontal="center" vertical="center"/>
    </xf>
    <xf numFmtId="49" fontId="112" fillId="2" borderId="0" xfId="1" applyNumberFormat="1" applyFont="1" applyFill="1" applyBorder="1" applyAlignment="1">
      <alignment horizontal="left" vertical="center" wrapText="1"/>
    </xf>
    <xf numFmtId="49" fontId="8" fillId="2" borderId="0" xfId="1" applyNumberFormat="1" applyFont="1" applyFill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46" xfId="0" applyFont="1" applyBorder="1" applyAlignment="1">
      <alignment horizontal="left" vertical="top" wrapText="1"/>
    </xf>
    <xf numFmtId="0" fontId="8" fillId="0" borderId="2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34" xfId="0" applyFont="1" applyBorder="1" applyAlignment="1">
      <alignment horizontal="left" vertical="top" wrapText="1"/>
    </xf>
    <xf numFmtId="0" fontId="112" fillId="0" borderId="26" xfId="0" applyFont="1" applyBorder="1" applyAlignment="1">
      <alignment horizontal="left" vertical="top" wrapText="1"/>
    </xf>
    <xf numFmtId="0" fontId="6" fillId="2" borderId="49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8" fillId="2" borderId="51" xfId="0" applyFont="1" applyFill="1" applyBorder="1" applyAlignment="1">
      <alignment horizontal="left" vertical="top" wrapText="1"/>
    </xf>
    <xf numFmtId="0" fontId="8" fillId="2" borderId="32" xfId="0" applyFont="1" applyFill="1" applyBorder="1" applyAlignment="1">
      <alignment horizontal="left" vertical="top" wrapText="1"/>
    </xf>
    <xf numFmtId="0" fontId="8" fillId="2" borderId="42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left" vertical="top" wrapText="1"/>
    </xf>
    <xf numFmtId="166" fontId="8" fillId="2" borderId="21" xfId="1" applyNumberFormat="1" applyFont="1" applyFill="1" applyBorder="1" applyAlignment="1">
      <alignment horizontal="left" vertical="top" wrapText="1"/>
    </xf>
    <xf numFmtId="0" fontId="8" fillId="2" borderId="17" xfId="0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left" vertical="top" wrapText="1"/>
    </xf>
    <xf numFmtId="166" fontId="27" fillId="2" borderId="13" xfId="0" quotePrefix="1" applyNumberFormat="1" applyFont="1" applyFill="1" applyBorder="1" applyAlignment="1">
      <alignment horizontal="center" vertical="center"/>
    </xf>
    <xf numFmtId="166" fontId="27" fillId="2" borderId="14" xfId="0" applyNumberFormat="1" applyFont="1" applyFill="1" applyBorder="1" applyAlignment="1">
      <alignment horizontal="center" vertical="center"/>
    </xf>
    <xf numFmtId="49" fontId="22" fillId="2" borderId="0" xfId="1" applyNumberFormat="1" applyFont="1" applyFill="1" applyBorder="1" applyAlignment="1">
      <alignment horizontal="left" vertical="center" wrapText="1"/>
    </xf>
    <xf numFmtId="0" fontId="27" fillId="2" borderId="42" xfId="0" applyFont="1" applyFill="1" applyBorder="1" applyAlignment="1">
      <alignment horizontal="left" vertical="top" wrapText="1"/>
    </xf>
    <xf numFmtId="0" fontId="26" fillId="2" borderId="4" xfId="0" applyFont="1" applyFill="1" applyBorder="1" applyAlignment="1">
      <alignment horizontal="center" vertical="center"/>
    </xf>
    <xf numFmtId="0" fontId="26" fillId="2" borderId="10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/>
    </xf>
    <xf numFmtId="0" fontId="116" fillId="2" borderId="0" xfId="0" applyFont="1" applyFill="1" applyAlignment="1">
      <alignment horizontal="center"/>
    </xf>
    <xf numFmtId="0" fontId="26" fillId="2" borderId="1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horizontal="center" vertical="center"/>
    </xf>
    <xf numFmtId="166" fontId="26" fillId="2" borderId="7" xfId="0" applyNumberFormat="1" applyFont="1" applyFill="1" applyBorder="1" applyAlignment="1">
      <alignment horizontal="center" vertical="center"/>
    </xf>
    <xf numFmtId="166" fontId="26" fillId="2" borderId="8" xfId="0" applyNumberFormat="1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22" fillId="0" borderId="9" xfId="0" applyFont="1" applyBorder="1" applyAlignment="1">
      <alignment horizontal="left" vertical="top" wrapText="1"/>
    </xf>
    <xf numFmtId="166" fontId="23" fillId="2" borderId="13" xfId="0" quotePrefix="1" applyNumberFormat="1" applyFont="1" applyFill="1" applyBorder="1" applyAlignment="1">
      <alignment horizontal="center" vertical="center"/>
    </xf>
    <xf numFmtId="166" fontId="23" fillId="2" borderId="14" xfId="0" applyNumberFormat="1" applyFont="1" applyFill="1" applyBorder="1" applyAlignment="1">
      <alignment horizontal="center" vertical="center"/>
    </xf>
    <xf numFmtId="49" fontId="8" fillId="2" borderId="0" xfId="1" applyNumberFormat="1" applyFont="1" applyFill="1" applyBorder="1" applyAlignment="1">
      <alignment horizontal="left" vertical="center"/>
    </xf>
    <xf numFmtId="0" fontId="12" fillId="0" borderId="42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166" fontId="8" fillId="2" borderId="32" xfId="1" applyNumberFormat="1" applyFont="1" applyFill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12" fillId="0" borderId="32" xfId="0" applyFont="1" applyBorder="1" applyAlignment="1">
      <alignment horizontal="left" vertical="top" wrapText="1"/>
    </xf>
    <xf numFmtId="0" fontId="12" fillId="0" borderId="16" xfId="0" applyFont="1" applyBorder="1" applyAlignment="1">
      <alignment horizontal="left" vertical="top" wrapText="1"/>
    </xf>
    <xf numFmtId="0" fontId="12" fillId="0" borderId="21" xfId="0" applyFont="1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12" fillId="0" borderId="17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166" fontId="8" fillId="2" borderId="26" xfId="1" applyNumberFormat="1" applyFont="1" applyFill="1" applyBorder="1" applyAlignment="1">
      <alignment horizontal="left" vertical="top" wrapText="1"/>
    </xf>
    <xf numFmtId="0" fontId="12" fillId="0" borderId="26" xfId="0" applyFont="1" applyBorder="1" applyAlignment="1">
      <alignment horizontal="left" vertical="top" wrapText="1"/>
    </xf>
    <xf numFmtId="41" fontId="12" fillId="2" borderId="26" xfId="0" applyNumberFormat="1" applyFont="1" applyFill="1" applyBorder="1" applyAlignment="1">
      <alignment horizontal="left" vertical="top" wrapText="1"/>
    </xf>
    <xf numFmtId="41" fontId="12" fillId="2" borderId="6" xfId="0" applyNumberFormat="1" applyFont="1" applyFill="1" applyBorder="1" applyAlignment="1">
      <alignment horizontal="left" vertical="top" wrapText="1"/>
    </xf>
    <xf numFmtId="0" fontId="118" fillId="2" borderId="0" xfId="0" applyFont="1" applyFill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9" fontId="112" fillId="2" borderId="38" xfId="1" applyNumberFormat="1" applyFont="1" applyFill="1" applyBorder="1" applyAlignment="1">
      <alignment horizontal="left" vertical="center" wrapText="1"/>
    </xf>
    <xf numFmtId="49" fontId="8" fillId="2" borderId="38" xfId="1" applyNumberFormat="1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left" vertical="top" wrapText="1"/>
    </xf>
    <xf numFmtId="0" fontId="8" fillId="0" borderId="21" xfId="0" applyFont="1" applyBorder="1" applyAlignment="1">
      <alignment horizontal="left" vertical="top" wrapText="1"/>
    </xf>
    <xf numFmtId="0" fontId="13" fillId="0" borderId="20" xfId="0" applyFont="1" applyBorder="1" applyAlignment="1">
      <alignment horizontal="left" vertical="top" wrapText="1"/>
    </xf>
    <xf numFmtId="0" fontId="8" fillId="2" borderId="26" xfId="0" applyFont="1" applyFill="1" applyBorder="1" applyAlignment="1">
      <alignment horizontal="left" vertical="top" wrapText="1"/>
    </xf>
    <xf numFmtId="0" fontId="13" fillId="0" borderId="20" xfId="0" applyFont="1" applyBorder="1" applyAlignment="1">
      <alignment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6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3" fillId="0" borderId="24" xfId="0" applyFont="1" applyBorder="1" applyAlignment="1">
      <alignment vertical="center" wrapText="1"/>
    </xf>
    <xf numFmtId="0" fontId="13" fillId="0" borderId="26" xfId="0" applyFont="1" applyBorder="1" applyAlignment="1">
      <alignment vertical="top" wrapText="1"/>
    </xf>
    <xf numFmtId="0" fontId="13" fillId="0" borderId="6" xfId="0" applyFont="1" applyBorder="1" applyAlignment="1">
      <alignment vertical="top" wrapText="1"/>
    </xf>
    <xf numFmtId="0" fontId="13" fillId="0" borderId="24" xfId="0" applyFont="1" applyBorder="1" applyAlignment="1">
      <alignment vertical="top" wrapText="1"/>
    </xf>
    <xf numFmtId="0" fontId="89" fillId="0" borderId="2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74" fillId="0" borderId="0" xfId="0" quotePrefix="1" applyFont="1" applyAlignment="1">
      <alignment horizontal="left" vertical="top" wrapText="1"/>
    </xf>
    <xf numFmtId="0" fontId="74" fillId="0" borderId="0" xfId="0" applyFont="1" applyAlignment="1">
      <alignment horizontal="left" vertical="top" wrapText="1"/>
    </xf>
    <xf numFmtId="0" fontId="79" fillId="5" borderId="75" xfId="0" applyFont="1" applyFill="1" applyBorder="1" applyAlignment="1">
      <alignment horizontal="center" vertical="center" wrapText="1"/>
    </xf>
    <xf numFmtId="0" fontId="79" fillId="5" borderId="111" xfId="0" applyFont="1" applyFill="1" applyBorder="1" applyAlignment="1">
      <alignment horizontal="center" vertical="center" wrapText="1"/>
    </xf>
    <xf numFmtId="0" fontId="79" fillId="5" borderId="63" xfId="0" applyFont="1" applyFill="1" applyBorder="1" applyAlignment="1">
      <alignment horizontal="center" vertical="center" wrapText="1"/>
    </xf>
    <xf numFmtId="0" fontId="79" fillId="5" borderId="62" xfId="0" applyFont="1" applyFill="1" applyBorder="1" applyAlignment="1">
      <alignment horizontal="center" vertical="center" wrapText="1"/>
    </xf>
    <xf numFmtId="166" fontId="73" fillId="5" borderId="151" xfId="0" applyNumberFormat="1" applyFont="1" applyFill="1" applyBorder="1" applyAlignment="1">
      <alignment horizontal="center" vertical="center"/>
    </xf>
    <xf numFmtId="166" fontId="73" fillId="5" borderId="155" xfId="0" applyNumberFormat="1" applyFont="1" applyFill="1" applyBorder="1" applyAlignment="1">
      <alignment horizontal="center" vertical="center"/>
    </xf>
    <xf numFmtId="0" fontId="73" fillId="5" borderId="103" xfId="0" applyFont="1" applyFill="1" applyBorder="1" applyAlignment="1">
      <alignment horizontal="center" vertical="center"/>
    </xf>
    <xf numFmtId="0" fontId="73" fillId="5" borderId="24" xfId="0" applyFont="1" applyFill="1" applyBorder="1" applyAlignment="1">
      <alignment horizontal="center" vertical="center"/>
    </xf>
    <xf numFmtId="0" fontId="73" fillId="5" borderId="31" xfId="0" applyFont="1" applyFill="1" applyBorder="1" applyAlignment="1">
      <alignment horizontal="center" vertical="center"/>
    </xf>
    <xf numFmtId="0" fontId="73" fillId="5" borderId="110" xfId="0" applyFont="1" applyFill="1" applyBorder="1" applyAlignment="1">
      <alignment horizontal="center" vertical="center"/>
    </xf>
    <xf numFmtId="0" fontId="73" fillId="5" borderId="75" xfId="0" applyFont="1" applyFill="1" applyBorder="1" applyAlignment="1">
      <alignment horizontal="center" vertical="center"/>
    </xf>
    <xf numFmtId="0" fontId="73" fillId="5" borderId="111" xfId="0" applyFont="1" applyFill="1" applyBorder="1" applyAlignment="1">
      <alignment horizontal="center" vertical="center"/>
    </xf>
    <xf numFmtId="0" fontId="87" fillId="0" borderId="76" xfId="0" applyFont="1" applyBorder="1" applyAlignment="1">
      <alignment horizontal="left" vertical="center" wrapText="1"/>
    </xf>
    <xf numFmtId="0" fontId="103" fillId="0" borderId="0" xfId="0" applyFont="1" applyAlignment="1">
      <alignment horizontal="left" vertical="center" wrapText="1"/>
    </xf>
    <xf numFmtId="0" fontId="79" fillId="5" borderId="110" xfId="0" applyFont="1" applyFill="1" applyBorder="1" applyAlignment="1">
      <alignment horizontal="center" vertical="center" wrapText="1"/>
    </xf>
    <xf numFmtId="0" fontId="78" fillId="4" borderId="51" xfId="0" applyFont="1" applyFill="1" applyBorder="1" applyAlignment="1">
      <alignment horizontal="center" vertical="center" wrapText="1"/>
    </xf>
    <xf numFmtId="0" fontId="78" fillId="4" borderId="20" xfId="0" applyFont="1" applyFill="1" applyBorder="1" applyAlignment="1">
      <alignment horizontal="center" vertical="center" wrapText="1"/>
    </xf>
    <xf numFmtId="0" fontId="78" fillId="4" borderId="22" xfId="0" applyFont="1" applyFill="1" applyBorder="1" applyAlignment="1">
      <alignment horizontal="center" vertical="center" wrapText="1"/>
    </xf>
    <xf numFmtId="0" fontId="78" fillId="4" borderId="45" xfId="0" applyFont="1" applyFill="1" applyBorder="1" applyAlignment="1">
      <alignment horizontal="center" vertical="center" wrapText="1"/>
    </xf>
    <xf numFmtId="0" fontId="78" fillId="4" borderId="43" xfId="0" applyFont="1" applyFill="1" applyBorder="1" applyAlignment="1">
      <alignment horizontal="center" vertical="center" wrapText="1"/>
    </xf>
    <xf numFmtId="0" fontId="78" fillId="4" borderId="80" xfId="0" applyFont="1" applyFill="1" applyBorder="1" applyAlignment="1">
      <alignment horizontal="center" vertical="center" wrapText="1"/>
    </xf>
    <xf numFmtId="0" fontId="78" fillId="4" borderId="52" xfId="0" applyFont="1" applyFill="1" applyBorder="1" applyAlignment="1">
      <alignment horizontal="center" vertical="center" wrapText="1"/>
    </xf>
    <xf numFmtId="0" fontId="78" fillId="4" borderId="8" xfId="0" applyFont="1" applyFill="1" applyBorder="1" applyAlignment="1">
      <alignment horizontal="center" vertical="center" wrapText="1"/>
    </xf>
    <xf numFmtId="0" fontId="78" fillId="4" borderId="54" xfId="0" applyFont="1" applyFill="1" applyBorder="1" applyAlignment="1">
      <alignment horizontal="center" vertical="center" wrapText="1"/>
    </xf>
    <xf numFmtId="0" fontId="78" fillId="4" borderId="7" xfId="0" applyFont="1" applyFill="1" applyBorder="1" applyAlignment="1">
      <alignment horizontal="center" vertical="center" wrapText="1"/>
    </xf>
    <xf numFmtId="0" fontId="78" fillId="4" borderId="25" xfId="0" applyFont="1" applyFill="1" applyBorder="1" applyAlignment="1">
      <alignment horizontal="center" vertical="center" wrapText="1"/>
    </xf>
    <xf numFmtId="0" fontId="73" fillId="0" borderId="102" xfId="0" applyFont="1" applyBorder="1" applyAlignment="1">
      <alignment horizontal="center"/>
    </xf>
    <xf numFmtId="0" fontId="73" fillId="0" borderId="38" xfId="0" applyFont="1" applyBorder="1" applyAlignment="1">
      <alignment horizontal="center"/>
    </xf>
    <xf numFmtId="0" fontId="73" fillId="0" borderId="39" xfId="0" applyFont="1" applyBorder="1" applyAlignment="1">
      <alignment horizontal="center"/>
    </xf>
    <xf numFmtId="0" fontId="73" fillId="0" borderId="21" xfId="0" applyFont="1" applyBorder="1" applyAlignment="1">
      <alignment horizontal="center"/>
    </xf>
    <xf numFmtId="0" fontId="73" fillId="0" borderId="0" xfId="0" applyFont="1" applyAlignment="1">
      <alignment horizontal="center"/>
    </xf>
    <xf numFmtId="0" fontId="73" fillId="0" borderId="40" xfId="0" applyFont="1" applyBorder="1" applyAlignment="1">
      <alignment horizontal="center"/>
    </xf>
    <xf numFmtId="0" fontId="78" fillId="4" borderId="32" xfId="0" applyFont="1" applyFill="1" applyBorder="1" applyAlignment="1">
      <alignment horizontal="center" vertical="center" wrapText="1"/>
    </xf>
    <xf numFmtId="0" fontId="78" fillId="4" borderId="5" xfId="0" applyFont="1" applyFill="1" applyBorder="1" applyAlignment="1">
      <alignment horizontal="center" vertical="center" wrapText="1"/>
    </xf>
    <xf numFmtId="0" fontId="78" fillId="4" borderId="103" xfId="0" applyFont="1" applyFill="1" applyBorder="1" applyAlignment="1">
      <alignment horizontal="center" vertical="center" wrapText="1"/>
    </xf>
    <xf numFmtId="0" fontId="78" fillId="4" borderId="26" xfId="0" applyFont="1" applyFill="1" applyBorder="1" applyAlignment="1">
      <alignment horizontal="center" vertical="center" wrapText="1"/>
    </xf>
    <xf numFmtId="0" fontId="78" fillId="4" borderId="6" xfId="0" applyFont="1" applyFill="1" applyBorder="1" applyAlignment="1">
      <alignment horizontal="center" vertical="center" wrapText="1"/>
    </xf>
    <xf numFmtId="0" fontId="78" fillId="4" borderId="24" xfId="0" applyFont="1" applyFill="1" applyBorder="1" applyAlignment="1">
      <alignment horizontal="center" vertical="center" wrapText="1"/>
    </xf>
    <xf numFmtId="0" fontId="78" fillId="4" borderId="27" xfId="0" applyFont="1" applyFill="1" applyBorder="1" applyAlignment="1">
      <alignment horizontal="center" vertical="center" wrapText="1"/>
    </xf>
    <xf numFmtId="0" fontId="78" fillId="4" borderId="10" xfId="0" applyFont="1" applyFill="1" applyBorder="1" applyAlignment="1">
      <alignment horizontal="center" vertical="center" wrapText="1"/>
    </xf>
    <xf numFmtId="0" fontId="78" fillId="4" borderId="31" xfId="0" applyFont="1" applyFill="1" applyBorder="1" applyAlignment="1">
      <alignment horizontal="center" vertical="center" wrapText="1"/>
    </xf>
    <xf numFmtId="0" fontId="78" fillId="4" borderId="16" xfId="0" applyFont="1" applyFill="1" applyBorder="1" applyAlignment="1">
      <alignment horizontal="center" vertical="center" wrapText="1"/>
    </xf>
    <xf numFmtId="0" fontId="78" fillId="4" borderId="23" xfId="0" applyFont="1" applyFill="1" applyBorder="1" applyAlignment="1">
      <alignment horizontal="center" vertical="center" wrapText="1"/>
    </xf>
    <xf numFmtId="0" fontId="78" fillId="4" borderId="29" xfId="0" applyFont="1" applyFill="1" applyBorder="1" applyAlignment="1">
      <alignment horizontal="center" vertical="center" wrapText="1"/>
    </xf>
  </cellXfs>
  <cellStyles count="443">
    <cellStyle name="Comma" xfId="1" builtinId="3"/>
    <cellStyle name="Comma [0]" xfId="2" builtinId="6"/>
    <cellStyle name="Comma [0] 2" xfId="3" xr:uid="{00000000-0005-0000-0000-000031000000}"/>
    <cellStyle name="Comma [0] 2 2" xfId="4" xr:uid="{00000000-0005-0000-0000-000032000000}"/>
    <cellStyle name="Comma [0] 2 2 2" xfId="238" xr:uid="{5C4B791E-5C28-40C6-9448-1E1A25C40FA3}"/>
    <cellStyle name="Comma [0] 2 3" xfId="5" xr:uid="{00000000-0005-0000-0000-000033000000}"/>
    <cellStyle name="Comma [0] 2 4" xfId="243" xr:uid="{3082C7AA-3BB9-49E4-8B84-4D08A84C67E3}"/>
    <cellStyle name="Comma [0] 3" xfId="6" xr:uid="{00000000-0005-0000-0000-000034000000}"/>
    <cellStyle name="Comma [0] 3 2" xfId="244" xr:uid="{5CE61F44-27B8-48AE-8963-1F8AF980140A}"/>
    <cellStyle name="Comma [0] 4" xfId="7" xr:uid="{00000000-0005-0000-0000-000035000000}"/>
    <cellStyle name="Comma [0] 4 2" xfId="8" xr:uid="{00000000-0005-0000-0000-000036000000}"/>
    <cellStyle name="Comma [0] 4 2 2" xfId="261" xr:uid="{0D483623-4168-47DD-A5B7-8996E3307D3F}"/>
    <cellStyle name="Comma [0] 4 3" xfId="9" xr:uid="{00000000-0005-0000-0000-000037000000}"/>
    <cellStyle name="Comma [0] 4 4" xfId="245" xr:uid="{6EE7ED6A-97D4-4585-AF6E-6DB8E739A0F8}"/>
    <cellStyle name="Comma [0] 5" xfId="232" xr:uid="{D7807719-6E19-43F6-815C-3321428B83E6}"/>
    <cellStyle name="Comma 14" xfId="10" xr:uid="{00000000-0005-0000-0000-000038000000}"/>
    <cellStyle name="Comma 14 2" xfId="246" xr:uid="{853D4922-8619-4B0C-98EA-225EEAB98D53}"/>
    <cellStyle name="Comma 2" xfId="11" xr:uid="{00000000-0005-0000-0000-000039000000}"/>
    <cellStyle name="Comma 2 2" xfId="12" xr:uid="{00000000-0005-0000-0000-00003A000000}"/>
    <cellStyle name="Comma 2 2 2" xfId="262" xr:uid="{D756AE93-CA99-4616-B26C-6A7315F5E0EC}"/>
    <cellStyle name="Comma 2 3" xfId="13" xr:uid="{00000000-0005-0000-0000-00003B000000}"/>
    <cellStyle name="Comma 2 3 2" xfId="263" xr:uid="{ECC7C95D-E40D-4110-BBB5-7481F251AB11}"/>
    <cellStyle name="Comma 2 4" xfId="14" xr:uid="{00000000-0005-0000-0000-00003C000000}"/>
    <cellStyle name="Comma 2 5" xfId="239" xr:uid="{0A1D3712-54E9-4CB4-AA0E-C5B64776E5DA}"/>
    <cellStyle name="Comma 3" xfId="15" xr:uid="{00000000-0005-0000-0000-00003D000000}"/>
    <cellStyle name="Comma 3 2" xfId="16" xr:uid="{00000000-0005-0000-0000-00003E000000}"/>
    <cellStyle name="Comma 3 2 2" xfId="248" xr:uid="{D63D2252-F0D1-429C-87F5-6893C799F17D}"/>
    <cellStyle name="Comma 3 3" xfId="247" xr:uid="{C12C85F1-5C43-4633-8D69-134EB84026DD}"/>
    <cellStyle name="Comma 4" xfId="17" xr:uid="{00000000-0005-0000-0000-00003F000000}"/>
    <cellStyle name="Comma 4 2" xfId="249" xr:uid="{5F66E878-6C77-4091-AC43-EF424942D6E9}"/>
    <cellStyle name="Comma 5" xfId="18" xr:uid="{00000000-0005-0000-0000-000040000000}"/>
    <cellStyle name="Comma 5 2" xfId="250" xr:uid="{06066AB4-1E53-4A1A-A095-24F27A2E1044}"/>
    <cellStyle name="Comma 6" xfId="233" xr:uid="{E18AEC1A-CA66-4D72-B7DE-9CE76396FC65}"/>
    <cellStyle name="Comma 7" xfId="235" xr:uid="{89109046-EC2D-47D7-8F79-5D7B91DEB37C}"/>
    <cellStyle name="Currency [0] 2" xfId="19" xr:uid="{00000000-0005-0000-0000-000041000000}"/>
    <cellStyle name="Currency [0] 2 2" xfId="251" xr:uid="{B689FE53-80BA-4CCA-A10E-754518507E11}"/>
    <cellStyle name="Normal" xfId="0" builtinId="0"/>
    <cellStyle name="Normal 10" xfId="20" xr:uid="{00000000-0005-0000-0000-000042000000}"/>
    <cellStyle name="Normal 10 2" xfId="240" xr:uid="{97ADCB48-8228-4F4B-82B4-FE191CD709FC}"/>
    <cellStyle name="Normal 100" xfId="21" xr:uid="{00000000-0005-0000-0000-000043000000}"/>
    <cellStyle name="Normal 100 2" xfId="231" xr:uid="{D69838E1-1AC6-4F08-84AE-F49083DBCF40}"/>
    <cellStyle name="Normal 100 3" xfId="264" xr:uid="{2889AA40-8C21-41E9-8BDF-389E9217EC27}"/>
    <cellStyle name="Normal 101" xfId="22" xr:uid="{00000000-0005-0000-0000-000044000000}"/>
    <cellStyle name="Normal 101 2" xfId="265" xr:uid="{10AADED8-9923-440B-8FEA-40CF0A66E47D}"/>
    <cellStyle name="Normal 102" xfId="23" xr:uid="{00000000-0005-0000-0000-000045000000}"/>
    <cellStyle name="Normal 102 2" xfId="24" xr:uid="{00000000-0005-0000-0000-000046000000}"/>
    <cellStyle name="Normal 102 2 2" xfId="229" xr:uid="{E56C0DF5-D12B-4167-A309-712C2B2AEFBE}"/>
    <cellStyle name="Normal 103" xfId="25" xr:uid="{00000000-0005-0000-0000-000047000000}"/>
    <cellStyle name="Normal 104" xfId="26" xr:uid="{00000000-0005-0000-0000-000048000000}"/>
    <cellStyle name="Normal 105" xfId="27" xr:uid="{00000000-0005-0000-0000-000049000000}"/>
    <cellStyle name="Normal 106" xfId="28" xr:uid="{00000000-0005-0000-0000-00004A000000}"/>
    <cellStyle name="Normal 106 2" xfId="29" xr:uid="{00000000-0005-0000-0000-00004B000000}"/>
    <cellStyle name="Normal 106 2 2" xfId="230" xr:uid="{B205A563-7545-4273-95CC-4383990224AC}"/>
    <cellStyle name="Normal 107" xfId="30" xr:uid="{00000000-0005-0000-0000-00004C000000}"/>
    <cellStyle name="Normal 107 2" xfId="228" xr:uid="{CB675FF1-8CF3-41FB-8346-BCC9EA8EBB3E}"/>
    <cellStyle name="Normal 108" xfId="234" xr:uid="{8823EB71-152C-47E9-87C8-62C815A3300C}"/>
    <cellStyle name="Normal 11" xfId="31" xr:uid="{00000000-0005-0000-0000-00004D000000}"/>
    <cellStyle name="Normal 11 2" xfId="266" xr:uid="{BFC9677A-BFCC-4FB4-9DB3-B1BC13A26737}"/>
    <cellStyle name="Normal 12" xfId="32" xr:uid="{00000000-0005-0000-0000-00004E000000}"/>
    <cellStyle name="Normal 12 2" xfId="267" xr:uid="{CBDC3150-D276-4F5F-ABA4-1250CF1345FE}"/>
    <cellStyle name="Normal 13" xfId="33" xr:uid="{00000000-0005-0000-0000-00004F000000}"/>
    <cellStyle name="Normal 13 2" xfId="252" xr:uid="{8935FC9E-49F7-4891-94FF-CE42B35D9F84}"/>
    <cellStyle name="Normal 14" xfId="34" xr:uid="{00000000-0005-0000-0000-000050000000}"/>
    <cellStyle name="Normal 14 2" xfId="268" xr:uid="{A737FB2E-3941-48AF-87E9-74D4328652D9}"/>
    <cellStyle name="Normal 15" xfId="35" xr:uid="{00000000-0005-0000-0000-000051000000}"/>
    <cellStyle name="Normal 15 2" xfId="269" xr:uid="{99C5048C-5CDC-4ECA-9D9A-B390BB3DB27E}"/>
    <cellStyle name="Normal 16" xfId="36" xr:uid="{00000000-0005-0000-0000-000052000000}"/>
    <cellStyle name="Normal 16 2" xfId="270" xr:uid="{123D546F-F332-4B34-BED4-B61B25C43EA3}"/>
    <cellStyle name="Normal 17" xfId="37" xr:uid="{00000000-0005-0000-0000-000053000000}"/>
    <cellStyle name="Normal 17 2" xfId="271" xr:uid="{E93C5F38-2366-42CF-9D8A-69675FC328B1}"/>
    <cellStyle name="Normal 18" xfId="38" xr:uid="{00000000-0005-0000-0000-000054000000}"/>
    <cellStyle name="Normal 18 2" xfId="272" xr:uid="{C356D6BD-D4C5-4B6B-934F-10BC0C222DA7}"/>
    <cellStyle name="Normal 19" xfId="39" xr:uid="{00000000-0005-0000-0000-000055000000}"/>
    <cellStyle name="Normal 19 2" xfId="273" xr:uid="{1F4D7FAC-41A2-49CE-A48C-8D92D5567027}"/>
    <cellStyle name="Normal 2" xfId="40" xr:uid="{00000000-0005-0000-0000-000056000000}"/>
    <cellStyle name="Normal 2 10" xfId="41" xr:uid="{00000000-0005-0000-0000-000057000000}"/>
    <cellStyle name="Normal 2 10 2" xfId="274" xr:uid="{A25FC926-E19A-461D-9B72-F4E5AAC1F6A0}"/>
    <cellStyle name="Normal 2 11" xfId="42" xr:uid="{00000000-0005-0000-0000-000058000000}"/>
    <cellStyle name="Normal 2 11 2" xfId="275" xr:uid="{21431884-402C-419D-84C2-8B501060AC14}"/>
    <cellStyle name="Normal 2 12" xfId="43" xr:uid="{00000000-0005-0000-0000-000059000000}"/>
    <cellStyle name="Normal 2 12 2" xfId="276" xr:uid="{CE35B727-CB1A-4A17-AFE1-3C92A41B8D47}"/>
    <cellStyle name="Normal 2 13" xfId="242" xr:uid="{2A668D49-46BC-487E-AE66-8FDEF7E5A6E6}"/>
    <cellStyle name="Normal 2 2" xfId="44" xr:uid="{00000000-0005-0000-0000-00005A000000}"/>
    <cellStyle name="Normal 2 2 2" xfId="45" xr:uid="{00000000-0005-0000-0000-00005B000000}"/>
    <cellStyle name="Normal 2 2 2 2" xfId="253" xr:uid="{95B88B33-787D-424A-8CC7-4C12CF8B9DC0}"/>
    <cellStyle name="Normal 2 2 3" xfId="46" xr:uid="{00000000-0005-0000-0000-00005C000000}"/>
    <cellStyle name="Normal 2 2 3 2" xfId="277" xr:uid="{433440BE-13D2-4EBB-83A2-2D8F2B85D088}"/>
    <cellStyle name="Normal 2 2 4" xfId="236" xr:uid="{644C2988-C396-400D-B8F9-40C803A9DBE8}"/>
    <cellStyle name="Normal 2 3" xfId="47" xr:uid="{00000000-0005-0000-0000-00005D000000}"/>
    <cellStyle name="Normal 2 3 2" xfId="278" xr:uid="{3AF94A41-71BE-4850-9989-A683580A2252}"/>
    <cellStyle name="Normal 2 4" xfId="48" xr:uid="{00000000-0005-0000-0000-00005E000000}"/>
    <cellStyle name="Normal 2 4 2" xfId="49" xr:uid="{00000000-0005-0000-0000-00005F000000}"/>
    <cellStyle name="Normal 2 4 2 2" xfId="260" xr:uid="{4FFF8280-D51A-493A-867C-41F5836E523C}"/>
    <cellStyle name="Normal 2 4 3" xfId="279" xr:uid="{BFA92231-51D1-4FC7-9E99-5DCD7CFB3826}"/>
    <cellStyle name="Normal 2 5" xfId="50" xr:uid="{00000000-0005-0000-0000-000060000000}"/>
    <cellStyle name="Normal 2 5 2" xfId="280" xr:uid="{13879F27-C0B9-4E94-AD55-2993A4DDC95F}"/>
    <cellStyle name="Normal 2 6" xfId="51" xr:uid="{00000000-0005-0000-0000-000061000000}"/>
    <cellStyle name="Normal 2 6 2" xfId="281" xr:uid="{57DDA064-94D8-45AF-BE90-0F42012D0C18}"/>
    <cellStyle name="Normal 2 7" xfId="52" xr:uid="{00000000-0005-0000-0000-000062000000}"/>
    <cellStyle name="Normal 2 7 2" xfId="282" xr:uid="{8B7C1092-75C5-4115-A024-2F042FA01680}"/>
    <cellStyle name="Normal 2 8" xfId="53" xr:uid="{00000000-0005-0000-0000-000063000000}"/>
    <cellStyle name="Normal 2 8 2" xfId="283" xr:uid="{820EDDF4-57FF-4EA4-AA63-512802E2459B}"/>
    <cellStyle name="Normal 2 9" xfId="54" xr:uid="{00000000-0005-0000-0000-000064000000}"/>
    <cellStyle name="Normal 2 9 2" xfId="284" xr:uid="{D5DF0A64-AFB8-4721-A46B-D4FC853534AD}"/>
    <cellStyle name="Normal 20" xfId="55" xr:uid="{00000000-0005-0000-0000-000065000000}"/>
    <cellStyle name="Normal 20 2" xfId="285" xr:uid="{0A04B4C8-ACFB-422D-9C99-D9B079230222}"/>
    <cellStyle name="Normal 21" xfId="56" xr:uid="{00000000-0005-0000-0000-000066000000}"/>
    <cellStyle name="Normal 21 2" xfId="286" xr:uid="{BDE14CA7-715B-478E-BF7C-D0E09FDEFCB2}"/>
    <cellStyle name="Normal 22" xfId="57" xr:uid="{00000000-0005-0000-0000-000067000000}"/>
    <cellStyle name="Normal 22 2" xfId="287" xr:uid="{F6150F69-C645-499B-9EDF-22774569B2E5}"/>
    <cellStyle name="Normal 23" xfId="58" xr:uid="{00000000-0005-0000-0000-000068000000}"/>
    <cellStyle name="Normal 23 2" xfId="288" xr:uid="{5965B725-F081-4A86-B9AA-48487FA8B6D9}"/>
    <cellStyle name="Normal 24" xfId="59" xr:uid="{00000000-0005-0000-0000-000069000000}"/>
    <cellStyle name="Normal 24 2" xfId="289" xr:uid="{378B3B30-3802-4243-9CA3-3389B37CA8D9}"/>
    <cellStyle name="Normal 25" xfId="60" xr:uid="{00000000-0005-0000-0000-00006A000000}"/>
    <cellStyle name="Normal 25 2" xfId="290" xr:uid="{F3A527FC-4A36-4CB4-AC6F-B6BFE4B91EA2}"/>
    <cellStyle name="Normal 26" xfId="61" xr:uid="{00000000-0005-0000-0000-00006B000000}"/>
    <cellStyle name="Normal 26 2" xfId="291" xr:uid="{6FA7EEDC-43FF-467D-B15D-D877478BE7E6}"/>
    <cellStyle name="Normal 27" xfId="62" xr:uid="{00000000-0005-0000-0000-00006C000000}"/>
    <cellStyle name="Normal 27 2" xfId="292" xr:uid="{0B4C4DF0-4395-4D61-B016-C40F84732C66}"/>
    <cellStyle name="Normal 28" xfId="63" xr:uid="{00000000-0005-0000-0000-00006D000000}"/>
    <cellStyle name="Normal 28 2" xfId="293" xr:uid="{FF828F9E-DC08-44B2-A18B-2346733FB29D}"/>
    <cellStyle name="Normal 29" xfId="64" xr:uid="{00000000-0005-0000-0000-00006E000000}"/>
    <cellStyle name="Normal 29 2" xfId="294" xr:uid="{42396B30-D127-4E85-840A-6AE204C096A9}"/>
    <cellStyle name="Normal 3" xfId="65" xr:uid="{00000000-0005-0000-0000-00006F000000}"/>
    <cellStyle name="Normal 3 10" xfId="66" xr:uid="{00000000-0005-0000-0000-000070000000}"/>
    <cellStyle name="Normal 3 10 2" xfId="295" xr:uid="{58641A64-BE69-4C5B-BD68-8E12BCB7366E}"/>
    <cellStyle name="Normal 3 11" xfId="67" xr:uid="{00000000-0005-0000-0000-000071000000}"/>
    <cellStyle name="Normal 3 11 2" xfId="296" xr:uid="{819238D8-59B1-423F-8C5B-6210BDB35BAD}"/>
    <cellStyle name="Normal 3 12" xfId="68" xr:uid="{00000000-0005-0000-0000-000072000000}"/>
    <cellStyle name="Normal 3 12 2" xfId="297" xr:uid="{F8653456-063A-4A43-8D98-4EFA06B73368}"/>
    <cellStyle name="Normal 3 13" xfId="69" xr:uid="{00000000-0005-0000-0000-000073000000}"/>
    <cellStyle name="Normal 3 13 2" xfId="298" xr:uid="{DF0C6CB4-A96A-4642-9BFB-AF11F14484C0}"/>
    <cellStyle name="Normal 3 14" xfId="70" xr:uid="{00000000-0005-0000-0000-000074000000}"/>
    <cellStyle name="Normal 3 14 2" xfId="299" xr:uid="{EEACA264-126E-4758-8893-073EAB622FD7}"/>
    <cellStyle name="Normal 3 15" xfId="71" xr:uid="{00000000-0005-0000-0000-000075000000}"/>
    <cellStyle name="Normal 3 15 2" xfId="300" xr:uid="{47810FCA-C259-4127-A9EE-86150F1BB9CC}"/>
    <cellStyle name="Normal 3 16" xfId="72" xr:uid="{00000000-0005-0000-0000-000076000000}"/>
    <cellStyle name="Normal 3 16 2" xfId="301" xr:uid="{9B0B0938-E85E-4E18-9102-81B8BFB45372}"/>
    <cellStyle name="Normal 3 17" xfId="237" xr:uid="{DE263538-7B00-44AD-8E84-850EF7A8D83D}"/>
    <cellStyle name="Normal 3 2" xfId="73" xr:uid="{00000000-0005-0000-0000-000077000000}"/>
    <cellStyle name="Normal 3 2 10" xfId="74" xr:uid="{00000000-0005-0000-0000-000078000000}"/>
    <cellStyle name="Normal 3 2 10 2" xfId="302" xr:uid="{F69EB8C9-F0B2-4D45-9229-ACD835325724}"/>
    <cellStyle name="Normal 3 2 11" xfId="75" xr:uid="{00000000-0005-0000-0000-000079000000}"/>
    <cellStyle name="Normal 3 2 11 2" xfId="303" xr:uid="{46F2BD41-660D-4BD0-987A-8A9D48BC5C5E}"/>
    <cellStyle name="Normal 3 2 12" xfId="76" xr:uid="{00000000-0005-0000-0000-00007A000000}"/>
    <cellStyle name="Normal 3 2 12 2" xfId="304" xr:uid="{69212114-513C-4021-B536-71B2789DDF6D}"/>
    <cellStyle name="Normal 3 2 13" xfId="77" xr:uid="{00000000-0005-0000-0000-00007B000000}"/>
    <cellStyle name="Normal 3 2 13 2" xfId="305" xr:uid="{789669DD-E5E1-400A-BA6D-58ACD99345D5}"/>
    <cellStyle name="Normal 3 2 14" xfId="78" xr:uid="{00000000-0005-0000-0000-00007C000000}"/>
    <cellStyle name="Normal 3 2 14 2" xfId="306" xr:uid="{AFE1F8B8-34B5-4EE2-93C4-8D6E1E37AC5B}"/>
    <cellStyle name="Normal 3 2 15" xfId="79" xr:uid="{00000000-0005-0000-0000-00007D000000}"/>
    <cellStyle name="Normal 3 2 15 2" xfId="307" xr:uid="{020CCED1-72E5-43E2-B0C6-CCAA7FBE48CE}"/>
    <cellStyle name="Normal 3 2 16" xfId="80" xr:uid="{00000000-0005-0000-0000-00007E000000}"/>
    <cellStyle name="Normal 3 2 16 2" xfId="308" xr:uid="{736F1E31-81A5-4911-828B-2BB6D527B252}"/>
    <cellStyle name="Normal 3 2 17" xfId="241" xr:uid="{A224C2FD-1327-4C16-8E40-594AE1AFEEC6}"/>
    <cellStyle name="Normal 3 2 2" xfId="81" xr:uid="{00000000-0005-0000-0000-00007F000000}"/>
    <cellStyle name="Normal 3 2 2 2" xfId="309" xr:uid="{330D406E-AB88-44BB-864B-9E2EBE7758BE}"/>
    <cellStyle name="Normal 3 2 3" xfId="82" xr:uid="{00000000-0005-0000-0000-000080000000}"/>
    <cellStyle name="Normal 3 2 3 2" xfId="310" xr:uid="{59E1773B-C442-4728-8DDB-DDE1BE0C92E4}"/>
    <cellStyle name="Normal 3 2 4" xfId="83" xr:uid="{00000000-0005-0000-0000-000081000000}"/>
    <cellStyle name="Normal 3 2 4 2" xfId="311" xr:uid="{ABCA6D01-B276-490B-AD3E-74304F1DA306}"/>
    <cellStyle name="Normal 3 2 5" xfId="84" xr:uid="{00000000-0005-0000-0000-000082000000}"/>
    <cellStyle name="Normal 3 2 5 2" xfId="312" xr:uid="{5BE86E81-3D83-422E-A690-40E5127BDB45}"/>
    <cellStyle name="Normal 3 2 6" xfId="85" xr:uid="{00000000-0005-0000-0000-000083000000}"/>
    <cellStyle name="Normal 3 2 6 2" xfId="313" xr:uid="{138A521E-3EC2-4821-BDE2-9064F530442F}"/>
    <cellStyle name="Normal 3 2 7" xfId="86" xr:uid="{00000000-0005-0000-0000-000084000000}"/>
    <cellStyle name="Normal 3 2 7 2" xfId="314" xr:uid="{A662FF98-908A-4D73-8132-F314D28E0A9C}"/>
    <cellStyle name="Normal 3 2 8" xfId="87" xr:uid="{00000000-0005-0000-0000-000085000000}"/>
    <cellStyle name="Normal 3 2 8 2" xfId="315" xr:uid="{89A48C28-DB98-41DB-8BE9-2B6EA959A4C0}"/>
    <cellStyle name="Normal 3 2 9" xfId="88" xr:uid="{00000000-0005-0000-0000-000086000000}"/>
    <cellStyle name="Normal 3 2 9 2" xfId="316" xr:uid="{841C4934-927C-47F6-94A7-BAA0392B32B4}"/>
    <cellStyle name="Normal 3 3" xfId="89" xr:uid="{00000000-0005-0000-0000-000087000000}"/>
    <cellStyle name="Normal 3 3 2" xfId="317" xr:uid="{A1440DAE-590D-4D39-93BC-167937C76132}"/>
    <cellStyle name="Normal 3 4" xfId="90" xr:uid="{00000000-0005-0000-0000-000088000000}"/>
    <cellStyle name="Normal 3 4 2" xfId="318" xr:uid="{6AFD554B-5E62-43D3-948A-C68468317855}"/>
    <cellStyle name="Normal 3 5" xfId="91" xr:uid="{00000000-0005-0000-0000-000089000000}"/>
    <cellStyle name="Normal 3 5 2" xfId="319" xr:uid="{BF17F80E-FE7A-4208-9767-464D9C631A70}"/>
    <cellStyle name="Normal 3 6" xfId="92" xr:uid="{00000000-0005-0000-0000-00008A000000}"/>
    <cellStyle name="Normal 3 6 2" xfId="320" xr:uid="{E70B7DEA-3979-4633-B7EC-F7739564DB1F}"/>
    <cellStyle name="Normal 3 7" xfId="93" xr:uid="{00000000-0005-0000-0000-00008B000000}"/>
    <cellStyle name="Normal 3 7 2" xfId="321" xr:uid="{25F5E9E4-2E08-4090-9C77-FE6ED2EFF2B1}"/>
    <cellStyle name="Normal 3 8" xfId="94" xr:uid="{00000000-0005-0000-0000-00008C000000}"/>
    <cellStyle name="Normal 3 8 2" xfId="322" xr:uid="{FBC31D5E-3F83-4BDB-8665-9620D4C4CBC4}"/>
    <cellStyle name="Normal 3 8 7" xfId="95" xr:uid="{00000000-0005-0000-0000-00008D000000}"/>
    <cellStyle name="Normal 3 8 7 2" xfId="323" xr:uid="{9EB19FA7-C178-42C4-A25F-FB272FD23795}"/>
    <cellStyle name="Normal 3 9" xfId="96" xr:uid="{00000000-0005-0000-0000-00008E000000}"/>
    <cellStyle name="Normal 3 9 2" xfId="324" xr:uid="{7646F8D6-0700-4A4E-AF9B-2AC29C73FC76}"/>
    <cellStyle name="Normal 30" xfId="97" xr:uid="{00000000-0005-0000-0000-00008F000000}"/>
    <cellStyle name="Normal 30 2" xfId="325" xr:uid="{576E15B8-F890-4F0F-B554-A4ACC7B04E82}"/>
    <cellStyle name="Normal 31" xfId="98" xr:uid="{00000000-0005-0000-0000-000090000000}"/>
    <cellStyle name="Normal 31 2" xfId="326" xr:uid="{696291CC-3AAF-484D-869B-2CB811C6A180}"/>
    <cellStyle name="Normal 32" xfId="99" xr:uid="{00000000-0005-0000-0000-000091000000}"/>
    <cellStyle name="Normal 32 2" xfId="327" xr:uid="{5BB58762-65D3-45C6-8926-66BD8DE95CA5}"/>
    <cellStyle name="Normal 33" xfId="100" xr:uid="{00000000-0005-0000-0000-000092000000}"/>
    <cellStyle name="Normal 33 2" xfId="328" xr:uid="{6883FF5F-ACE3-46FF-B4DA-A36B8134D4A3}"/>
    <cellStyle name="Normal 34" xfId="101" xr:uid="{00000000-0005-0000-0000-000093000000}"/>
    <cellStyle name="Normal 34 2" xfId="329" xr:uid="{91E95324-7BA2-4800-851F-BA3846C8BA63}"/>
    <cellStyle name="Normal 35" xfId="102" xr:uid="{00000000-0005-0000-0000-000094000000}"/>
    <cellStyle name="Normal 35 2" xfId="330" xr:uid="{4BCAC5CA-13D2-4A87-A438-F181192F2CBF}"/>
    <cellStyle name="Normal 36" xfId="103" xr:uid="{00000000-0005-0000-0000-000095000000}"/>
    <cellStyle name="Normal 36 2" xfId="331" xr:uid="{EEACB0A3-26D9-40A7-BDEB-D487400151FF}"/>
    <cellStyle name="Normal 37" xfId="104" xr:uid="{00000000-0005-0000-0000-000096000000}"/>
    <cellStyle name="Normal 37 2" xfId="332" xr:uid="{C58A0B01-FA16-4D1D-9886-8CF34916EA80}"/>
    <cellStyle name="Normal 38" xfId="105" xr:uid="{00000000-0005-0000-0000-000097000000}"/>
    <cellStyle name="Normal 38 2" xfId="333" xr:uid="{8B92AD87-B8FC-4861-B713-8AC2343245A2}"/>
    <cellStyle name="Normal 39" xfId="106" xr:uid="{00000000-0005-0000-0000-000098000000}"/>
    <cellStyle name="Normal 39 2" xfId="334" xr:uid="{E95D0FBF-AF53-4438-9991-0F5F749CC28D}"/>
    <cellStyle name="Normal 4" xfId="107" xr:uid="{00000000-0005-0000-0000-000099000000}"/>
    <cellStyle name="Normal 4 10" xfId="108" xr:uid="{00000000-0005-0000-0000-00009A000000}"/>
    <cellStyle name="Normal 4 10 2" xfId="335" xr:uid="{F292ACD8-BA2E-4979-8FB7-8FA47990D8C2}"/>
    <cellStyle name="Normal 4 11" xfId="109" xr:uid="{00000000-0005-0000-0000-00009B000000}"/>
    <cellStyle name="Normal 4 11 2" xfId="336" xr:uid="{762F42F9-8445-4EE7-831C-5C2D8ED29B45}"/>
    <cellStyle name="Normal 4 12" xfId="110" xr:uid="{00000000-0005-0000-0000-00009C000000}"/>
    <cellStyle name="Normal 4 12 2" xfId="337" xr:uid="{103BF382-3BE8-4296-9206-323A8AE055BE}"/>
    <cellStyle name="Normal 4 13" xfId="111" xr:uid="{00000000-0005-0000-0000-00009D000000}"/>
    <cellStyle name="Normal 4 13 2" xfId="338" xr:uid="{89EEFC9E-914C-45B0-BFFE-ADF14C8FAA4A}"/>
    <cellStyle name="Normal 4 14" xfId="112" xr:uid="{00000000-0005-0000-0000-00009E000000}"/>
    <cellStyle name="Normal 4 14 2" xfId="339" xr:uid="{50A3201F-F9B3-476C-902A-3F36202C03BA}"/>
    <cellStyle name="Normal 4 15" xfId="113" xr:uid="{00000000-0005-0000-0000-00009F000000}"/>
    <cellStyle name="Normal 4 15 2" xfId="340" xr:uid="{85859EB8-97E8-44B6-9134-745BE6B4B5FE}"/>
    <cellStyle name="Normal 4 16" xfId="114" xr:uid="{00000000-0005-0000-0000-0000A0000000}"/>
    <cellStyle name="Normal 4 16 2" xfId="341" xr:uid="{EC3905D2-70FC-4F77-BC99-C78E264BFD2B}"/>
    <cellStyle name="Normal 4 17" xfId="254" xr:uid="{EC058FBE-1B36-4625-839E-E096A907D57D}"/>
    <cellStyle name="Normal 4 2" xfId="115" xr:uid="{00000000-0005-0000-0000-0000A1000000}"/>
    <cellStyle name="Normal 4 2 10" xfId="116" xr:uid="{00000000-0005-0000-0000-0000A2000000}"/>
    <cellStyle name="Normal 4 2 10 2" xfId="343" xr:uid="{686C25FB-C9C6-4D1B-89C9-C85E327EEB63}"/>
    <cellStyle name="Normal 4 2 11" xfId="117" xr:uid="{00000000-0005-0000-0000-0000A3000000}"/>
    <cellStyle name="Normal 4 2 11 2" xfId="344" xr:uid="{BDDCE38F-A9C2-4087-8F4A-D31D9D0AD19D}"/>
    <cellStyle name="Normal 4 2 12" xfId="118" xr:uid="{00000000-0005-0000-0000-0000A4000000}"/>
    <cellStyle name="Normal 4 2 12 2" xfId="345" xr:uid="{618A2887-EFF0-4CF0-ADB2-59AD7F8881C0}"/>
    <cellStyle name="Normal 4 2 13" xfId="119" xr:uid="{00000000-0005-0000-0000-0000A5000000}"/>
    <cellStyle name="Normal 4 2 13 2" xfId="346" xr:uid="{7E6D12E5-E71D-4349-A2EA-516700E1D80D}"/>
    <cellStyle name="Normal 4 2 14" xfId="120" xr:uid="{00000000-0005-0000-0000-0000A6000000}"/>
    <cellStyle name="Normal 4 2 14 2" xfId="347" xr:uid="{A7D68C2A-1588-4C11-858B-D9BDCB8324E5}"/>
    <cellStyle name="Normal 4 2 15" xfId="121" xr:uid="{00000000-0005-0000-0000-0000A7000000}"/>
    <cellStyle name="Normal 4 2 15 2" xfId="348" xr:uid="{4B5034F2-DC95-4687-B313-13E612765CB3}"/>
    <cellStyle name="Normal 4 2 16" xfId="122" xr:uid="{00000000-0005-0000-0000-0000A8000000}"/>
    <cellStyle name="Normal 4 2 16 2" xfId="349" xr:uid="{262CE763-464E-4ECC-9E94-BAADC51EEC54}"/>
    <cellStyle name="Normal 4 2 17" xfId="342" xr:uid="{49CC2CA5-5524-4506-A3CE-7EF95AB01A09}"/>
    <cellStyle name="Normal 4 2 2" xfId="123" xr:uid="{00000000-0005-0000-0000-0000A9000000}"/>
    <cellStyle name="Normal 4 2 2 2" xfId="350" xr:uid="{91367F2F-F2B5-483D-B5B0-55B683CDFB82}"/>
    <cellStyle name="Normal 4 2 3" xfId="124" xr:uid="{00000000-0005-0000-0000-0000AA000000}"/>
    <cellStyle name="Normal 4 2 3 2" xfId="351" xr:uid="{A9882359-3233-468D-BE7F-9C3D4CEE8C9C}"/>
    <cellStyle name="Normal 4 2 4" xfId="125" xr:uid="{00000000-0005-0000-0000-0000AB000000}"/>
    <cellStyle name="Normal 4 2 4 2" xfId="352" xr:uid="{C256CBFD-4012-45DD-8281-C89791D80A60}"/>
    <cellStyle name="Normal 4 2 5" xfId="126" xr:uid="{00000000-0005-0000-0000-0000AC000000}"/>
    <cellStyle name="Normal 4 2 5 2" xfId="353" xr:uid="{17D9AB5D-BEEF-40F7-9BE0-E4EAA6F7D380}"/>
    <cellStyle name="Normal 4 2 6" xfId="127" xr:uid="{00000000-0005-0000-0000-0000AD000000}"/>
    <cellStyle name="Normal 4 2 6 2" xfId="354" xr:uid="{E6D28CD6-F3D9-41B7-8D6D-50FF6C0BA760}"/>
    <cellStyle name="Normal 4 2 7" xfId="128" xr:uid="{00000000-0005-0000-0000-0000AE000000}"/>
    <cellStyle name="Normal 4 2 7 2" xfId="355" xr:uid="{9DA03FFD-3278-4D4F-9D79-661FC7DAD8F3}"/>
    <cellStyle name="Normal 4 2 8" xfId="129" xr:uid="{00000000-0005-0000-0000-0000AF000000}"/>
    <cellStyle name="Normal 4 2 8 2" xfId="356" xr:uid="{99908291-0F58-49A5-B806-F440EC197D47}"/>
    <cellStyle name="Normal 4 2 9" xfId="130" xr:uid="{00000000-0005-0000-0000-0000B0000000}"/>
    <cellStyle name="Normal 4 2 9 2" xfId="357" xr:uid="{19A4AE1B-7F08-4C3B-A895-F044617920D3}"/>
    <cellStyle name="Normal 4 3" xfId="131" xr:uid="{00000000-0005-0000-0000-0000B1000000}"/>
    <cellStyle name="Normal 4 3 2" xfId="358" xr:uid="{8C78BAAA-9D11-4BE2-9F7E-432997C1F51D}"/>
    <cellStyle name="Normal 4 4" xfId="132" xr:uid="{00000000-0005-0000-0000-0000B2000000}"/>
    <cellStyle name="Normal 4 4 2" xfId="359" xr:uid="{3D37AE2B-E798-4E2E-86D6-F84A7975DD31}"/>
    <cellStyle name="Normal 4 5" xfId="133" xr:uid="{00000000-0005-0000-0000-0000B3000000}"/>
    <cellStyle name="Normal 4 5 2" xfId="360" xr:uid="{F970A96B-45A6-4375-8881-E572D322063F}"/>
    <cellStyle name="Normal 4 6" xfId="134" xr:uid="{00000000-0005-0000-0000-0000B4000000}"/>
    <cellStyle name="Normal 4 6 2" xfId="361" xr:uid="{5887AA96-27FB-4269-BFF1-2CF190A1DE50}"/>
    <cellStyle name="Normal 4 7" xfId="135" xr:uid="{00000000-0005-0000-0000-0000B5000000}"/>
    <cellStyle name="Normal 4 7 2" xfId="362" xr:uid="{5CDB6777-9773-48A5-A528-5DDBE75E9DFC}"/>
    <cellStyle name="Normal 4 8" xfId="136" xr:uid="{00000000-0005-0000-0000-0000B6000000}"/>
    <cellStyle name="Normal 4 8 2" xfId="363" xr:uid="{F195E754-05C6-4996-B875-A6130606BE63}"/>
    <cellStyle name="Normal 4 9" xfId="137" xr:uid="{00000000-0005-0000-0000-0000B7000000}"/>
    <cellStyle name="Normal 4 9 2" xfId="364" xr:uid="{A7DA5222-D192-4B1A-BFBD-32B1945AAB17}"/>
    <cellStyle name="Normal 40" xfId="138" xr:uid="{00000000-0005-0000-0000-0000B8000000}"/>
    <cellStyle name="Normal 40 2" xfId="365" xr:uid="{EAB03FD6-294D-439D-8F67-450370F3D34F}"/>
    <cellStyle name="Normal 41" xfId="139" xr:uid="{00000000-0005-0000-0000-0000B9000000}"/>
    <cellStyle name="Normal 41 2" xfId="366" xr:uid="{208B614C-E589-4452-9BF0-F25F7A12B7F4}"/>
    <cellStyle name="Normal 42" xfId="140" xr:uid="{00000000-0005-0000-0000-0000BA000000}"/>
    <cellStyle name="Normal 42 2" xfId="367" xr:uid="{954483D4-63F6-4D8D-9CEB-E4CE4138BEF5}"/>
    <cellStyle name="Normal 43" xfId="141" xr:uid="{00000000-0005-0000-0000-0000BB000000}"/>
    <cellStyle name="Normal 43 2" xfId="368" xr:uid="{B8AB8EB2-8AA7-4A2F-9BAF-D43BFFEFB994}"/>
    <cellStyle name="Normal 44" xfId="142" xr:uid="{00000000-0005-0000-0000-0000BC000000}"/>
    <cellStyle name="Normal 44 2" xfId="369" xr:uid="{8A07F730-51B8-41BB-BF9A-AB7B35CEC295}"/>
    <cellStyle name="Normal 45" xfId="143" xr:uid="{00000000-0005-0000-0000-0000BD000000}"/>
    <cellStyle name="Normal 45 2" xfId="370" xr:uid="{35E25481-0A37-477E-870A-2E1D002ED426}"/>
    <cellStyle name="Normal 46" xfId="144" xr:uid="{00000000-0005-0000-0000-0000BE000000}"/>
    <cellStyle name="Normal 46 2" xfId="371" xr:uid="{A86C2B0D-8581-4F81-9C17-826ED7AD85D1}"/>
    <cellStyle name="Normal 47" xfId="145" xr:uid="{00000000-0005-0000-0000-0000BF000000}"/>
    <cellStyle name="Normal 47 2" xfId="372" xr:uid="{BD5E5BE8-0E5D-4A0F-B295-E30EB1CDF257}"/>
    <cellStyle name="Normal 48" xfId="146" xr:uid="{00000000-0005-0000-0000-0000C0000000}"/>
    <cellStyle name="Normal 48 2" xfId="373" xr:uid="{0F2633DE-59F0-4520-BAF0-C3C328D7E6FD}"/>
    <cellStyle name="Normal 49" xfId="147" xr:uid="{00000000-0005-0000-0000-0000C1000000}"/>
    <cellStyle name="Normal 49 2" xfId="374" xr:uid="{FE3AA623-45E5-45D8-AC36-3D1DE0B8E03F}"/>
    <cellStyle name="Normal 5" xfId="148" xr:uid="{00000000-0005-0000-0000-0000C2000000}"/>
    <cellStyle name="Normal 5 2" xfId="149" xr:uid="{00000000-0005-0000-0000-0000C3000000}"/>
    <cellStyle name="Normal 5 2 2" xfId="375" xr:uid="{DA17ABF1-A73F-4276-B6BD-29430E0DEB19}"/>
    <cellStyle name="Normal 5 3" xfId="255" xr:uid="{28A77188-98C7-431A-8B04-652E47E3FFAD}"/>
    <cellStyle name="Normal 50" xfId="150" xr:uid="{00000000-0005-0000-0000-0000C4000000}"/>
    <cellStyle name="Normal 50 2" xfId="376" xr:uid="{9643422B-54E6-4572-A777-C2A369EC3FF2}"/>
    <cellStyle name="Normal 51" xfId="151" xr:uid="{00000000-0005-0000-0000-0000C5000000}"/>
    <cellStyle name="Normal 51 2" xfId="377" xr:uid="{38274430-3DF9-48C1-939A-BB7589F22344}"/>
    <cellStyle name="Normal 52" xfId="152" xr:uid="{00000000-0005-0000-0000-0000C6000000}"/>
    <cellStyle name="Normal 52 2" xfId="378" xr:uid="{C8AE9EA8-CD4A-4C43-941A-505E855E9B21}"/>
    <cellStyle name="Normal 53" xfId="153" xr:uid="{00000000-0005-0000-0000-0000C7000000}"/>
    <cellStyle name="Normal 53 2" xfId="379" xr:uid="{A65CB470-1A96-49A2-9835-A909979667A4}"/>
    <cellStyle name="Normal 54" xfId="154" xr:uid="{00000000-0005-0000-0000-0000C8000000}"/>
    <cellStyle name="Normal 54 2" xfId="380" xr:uid="{1CDF673E-CF67-4885-B499-65E3EC9942F2}"/>
    <cellStyle name="Normal 55" xfId="155" xr:uid="{00000000-0005-0000-0000-0000C9000000}"/>
    <cellStyle name="Normal 55 2" xfId="381" xr:uid="{433643DB-79A7-497B-B089-B3136344BD21}"/>
    <cellStyle name="Normal 56" xfId="156" xr:uid="{00000000-0005-0000-0000-0000CA000000}"/>
    <cellStyle name="Normal 56 2" xfId="382" xr:uid="{475941E1-18B2-4A42-95B5-D4596B734644}"/>
    <cellStyle name="Normal 57" xfId="157" xr:uid="{00000000-0005-0000-0000-0000CB000000}"/>
    <cellStyle name="Normal 57 2" xfId="383" xr:uid="{9A393A19-7158-4CF9-8E15-EC053ACECDCC}"/>
    <cellStyle name="Normal 58" xfId="158" xr:uid="{00000000-0005-0000-0000-0000CC000000}"/>
    <cellStyle name="Normal 58 2" xfId="384" xr:uid="{67E0347B-4C59-4A9A-A081-CC08F159FBE8}"/>
    <cellStyle name="Normal 59" xfId="159" xr:uid="{00000000-0005-0000-0000-0000CD000000}"/>
    <cellStyle name="Normal 59 2" xfId="385" xr:uid="{7BCBD0F7-26C9-4A4F-B1C3-48407C5AF705}"/>
    <cellStyle name="Normal 6" xfId="160" xr:uid="{00000000-0005-0000-0000-0000CE000000}"/>
    <cellStyle name="Normal 6 2" xfId="161" xr:uid="{00000000-0005-0000-0000-0000CF000000}"/>
    <cellStyle name="Normal 6 2 2" xfId="387" xr:uid="{86F15856-BCAD-4E2C-8ABE-B130EF9C3007}"/>
    <cellStyle name="Normal 6 3" xfId="386" xr:uid="{D4ADA8B4-6449-4C69-9890-9460AABDCCC9}"/>
    <cellStyle name="Normal 60" xfId="162" xr:uid="{00000000-0005-0000-0000-0000D0000000}"/>
    <cellStyle name="Normal 60 2" xfId="388" xr:uid="{51538027-54EF-4983-9943-DF8E2BDFF4F2}"/>
    <cellStyle name="Normal 61" xfId="163" xr:uid="{00000000-0005-0000-0000-0000D1000000}"/>
    <cellStyle name="Normal 61 2" xfId="389" xr:uid="{EA445C8A-3B5B-459A-BDEC-7B3A33E508C9}"/>
    <cellStyle name="Normal 62" xfId="164" xr:uid="{00000000-0005-0000-0000-0000D2000000}"/>
    <cellStyle name="Normal 62 2" xfId="390" xr:uid="{C87444AA-235D-4A7D-9E4E-732A47ADF9A6}"/>
    <cellStyle name="Normal 63" xfId="165" xr:uid="{00000000-0005-0000-0000-0000D3000000}"/>
    <cellStyle name="Normal 63 2" xfId="391" xr:uid="{935271B4-9C79-456D-BB0C-0FC0BA6EC3C6}"/>
    <cellStyle name="Normal 64" xfId="166" xr:uid="{00000000-0005-0000-0000-0000D4000000}"/>
    <cellStyle name="Normal 64 2" xfId="392" xr:uid="{3B5D9C4F-1AA1-4FD3-8D84-78B86E050D71}"/>
    <cellStyle name="Normal 65" xfId="167" xr:uid="{00000000-0005-0000-0000-0000D5000000}"/>
    <cellStyle name="Normal 65 2" xfId="168" xr:uid="{00000000-0005-0000-0000-0000D6000000}"/>
    <cellStyle name="Normal 65 2 2" xfId="394" xr:uid="{FB0CC8BB-8A8A-4488-A047-4638942AD92C}"/>
    <cellStyle name="Normal 65 3" xfId="393" xr:uid="{17DA88A1-A27F-4D50-BE4C-2D5F37D13703}"/>
    <cellStyle name="Normal 66" xfId="169" xr:uid="{00000000-0005-0000-0000-0000D7000000}"/>
    <cellStyle name="Normal 66 2" xfId="395" xr:uid="{9FE017E2-D2DA-4F10-90BC-B7330C869CEF}"/>
    <cellStyle name="Normal 67" xfId="170" xr:uid="{00000000-0005-0000-0000-0000D8000000}"/>
    <cellStyle name="Normal 67 2" xfId="396" xr:uid="{037615A3-E4A1-431C-BA9E-A7E55E50474D}"/>
    <cellStyle name="Normal 68" xfId="171" xr:uid="{00000000-0005-0000-0000-0000D9000000}"/>
    <cellStyle name="Normal 68 2" xfId="397" xr:uid="{497346BE-1709-4F75-BEC2-CD2D5925151F}"/>
    <cellStyle name="Normal 69" xfId="172" xr:uid="{00000000-0005-0000-0000-0000DA000000}"/>
    <cellStyle name="Normal 69 2" xfId="398" xr:uid="{E19BB6C2-A65E-49DB-9D71-F8582599A5B9}"/>
    <cellStyle name="Normal 7" xfId="173" xr:uid="{00000000-0005-0000-0000-0000DB000000}"/>
    <cellStyle name="Normal 7 2" xfId="174" xr:uid="{00000000-0005-0000-0000-0000DC000000}"/>
    <cellStyle name="Normal 7 2 2" xfId="400" xr:uid="{C1CE67F1-20E0-4FF1-890F-E39B0D574D68}"/>
    <cellStyle name="Normal 7 3" xfId="175" xr:uid="{00000000-0005-0000-0000-0000DD000000}"/>
    <cellStyle name="Normal 7 3 2" xfId="442" xr:uid="{C9F4274D-CA3D-4359-8AA3-62D839D8B61D}"/>
    <cellStyle name="Normal 7 4" xfId="399" xr:uid="{A21B27FA-BAEE-4888-8D1D-17289B28360F}"/>
    <cellStyle name="Normal 70" xfId="176" xr:uid="{00000000-0005-0000-0000-0000DE000000}"/>
    <cellStyle name="Normal 70 2" xfId="401" xr:uid="{064F437D-B341-4AA4-BE22-C5DB4246257B}"/>
    <cellStyle name="Normal 71" xfId="177" xr:uid="{00000000-0005-0000-0000-0000DF000000}"/>
    <cellStyle name="Normal 71 2" xfId="402" xr:uid="{2069E69E-A9AD-417C-A4BB-5DADE5BB9B53}"/>
    <cellStyle name="Normal 72" xfId="178" xr:uid="{00000000-0005-0000-0000-0000E0000000}"/>
    <cellStyle name="Normal 72 2" xfId="403" xr:uid="{98C665BD-D662-4C48-8B1D-93D478BA5C1C}"/>
    <cellStyle name="Normal 73" xfId="179" xr:uid="{00000000-0005-0000-0000-0000E1000000}"/>
    <cellStyle name="Normal 73 2" xfId="404" xr:uid="{9A508F9E-6040-46A4-B637-094C9A0C8CD3}"/>
    <cellStyle name="Normal 74" xfId="180" xr:uid="{00000000-0005-0000-0000-0000E2000000}"/>
    <cellStyle name="Normal 74 2" xfId="405" xr:uid="{494B999B-F81C-460A-9BAD-91E76F3323A8}"/>
    <cellStyle name="Normal 75" xfId="181" xr:uid="{00000000-0005-0000-0000-0000E3000000}"/>
    <cellStyle name="Normal 75 2" xfId="406" xr:uid="{6F0587C6-61DB-4CC9-B5D3-2FB4A690A37B}"/>
    <cellStyle name="Normal 76" xfId="182" xr:uid="{00000000-0005-0000-0000-0000E4000000}"/>
    <cellStyle name="Normal 76 2" xfId="407" xr:uid="{C5A6DD0C-116F-4147-BE49-24664AAE376C}"/>
    <cellStyle name="Normal 77" xfId="183" xr:uid="{00000000-0005-0000-0000-0000E5000000}"/>
    <cellStyle name="Normal 77 2" xfId="408" xr:uid="{6747E2DF-D2B6-4DEC-92F4-2213926A2CFC}"/>
    <cellStyle name="Normal 78" xfId="184" xr:uid="{00000000-0005-0000-0000-0000E6000000}"/>
    <cellStyle name="Normal 78 2" xfId="409" xr:uid="{D6642D25-9C5D-4836-88EF-2B48F53D932C}"/>
    <cellStyle name="Normal 79" xfId="185" xr:uid="{00000000-0005-0000-0000-0000E7000000}"/>
    <cellStyle name="Normal 79 2" xfId="410" xr:uid="{22104BDE-D449-43B8-9800-5D81F8F968A1}"/>
    <cellStyle name="Normal 8" xfId="186" xr:uid="{00000000-0005-0000-0000-0000E8000000}"/>
    <cellStyle name="Normal 8 2" xfId="187" xr:uid="{00000000-0005-0000-0000-0000E9000000}"/>
    <cellStyle name="Normal 8 2 2" xfId="412" xr:uid="{E40B6107-CC45-48AD-A223-73C7D565142F}"/>
    <cellStyle name="Normal 8 3" xfId="411" xr:uid="{AB5426C6-90DB-43B2-BDB9-84007D4118DE}"/>
    <cellStyle name="Normal 80" xfId="188" xr:uid="{00000000-0005-0000-0000-0000EA000000}"/>
    <cellStyle name="Normal 80 2" xfId="413" xr:uid="{DEC6C7F1-BDAB-4C88-9621-035052EE675D}"/>
    <cellStyle name="Normal 81" xfId="189" xr:uid="{00000000-0005-0000-0000-0000EB000000}"/>
    <cellStyle name="Normal 81 2" xfId="414" xr:uid="{03F447D3-19E0-4174-9ACE-8883634C80F3}"/>
    <cellStyle name="Normal 82" xfId="190" xr:uid="{00000000-0005-0000-0000-0000EC000000}"/>
    <cellStyle name="Normal 82 2" xfId="415" xr:uid="{FB2CE573-8B88-4D7E-9914-541B9480A6E7}"/>
    <cellStyle name="Normal 83" xfId="191" xr:uid="{00000000-0005-0000-0000-0000ED000000}"/>
    <cellStyle name="Normal 83 2" xfId="416" xr:uid="{CAB0C7CD-D9CE-46EE-881F-00328D90D775}"/>
    <cellStyle name="Normal 84" xfId="192" xr:uid="{00000000-0005-0000-0000-0000EE000000}"/>
    <cellStyle name="Normal 84 2" xfId="417" xr:uid="{3B1384A9-691E-4127-BD93-D06D864A3489}"/>
    <cellStyle name="Normal 85" xfId="193" xr:uid="{00000000-0005-0000-0000-0000EF000000}"/>
    <cellStyle name="Normal 85 2" xfId="418" xr:uid="{EC61C714-0A6A-4DC4-915A-23C25F29376E}"/>
    <cellStyle name="Normal 86" xfId="194" xr:uid="{00000000-0005-0000-0000-0000F0000000}"/>
    <cellStyle name="Normal 86 2" xfId="419" xr:uid="{0D319039-C8BA-4DEF-B934-DE56B5A44475}"/>
    <cellStyle name="Normal 87" xfId="195" xr:uid="{00000000-0005-0000-0000-0000F1000000}"/>
    <cellStyle name="Normal 87 2" xfId="420" xr:uid="{0D63F0AC-22E3-47AB-AE9B-26F1EB96EC21}"/>
    <cellStyle name="Normal 88" xfId="196" xr:uid="{00000000-0005-0000-0000-0000F2000000}"/>
    <cellStyle name="Normal 88 2" xfId="421" xr:uid="{8B96A60B-BEA1-4EB7-A240-082681434965}"/>
    <cellStyle name="Normal 89" xfId="197" xr:uid="{00000000-0005-0000-0000-0000F3000000}"/>
    <cellStyle name="Normal 89 2" xfId="422" xr:uid="{7789CA15-7864-4E87-8A6C-BF01C4BD5FD6}"/>
    <cellStyle name="Normal 9" xfId="198" xr:uid="{00000000-0005-0000-0000-0000F4000000}"/>
    <cellStyle name="Normal 9 2" xfId="423" xr:uid="{589078F8-D151-4C7A-A2FD-B414380D299D}"/>
    <cellStyle name="Normal 90" xfId="199" xr:uid="{00000000-0005-0000-0000-0000F5000000}"/>
    <cellStyle name="Normal 90 2" xfId="424" xr:uid="{BB35B5D5-0792-40C5-B7F4-F3FE0BA048E6}"/>
    <cellStyle name="Normal 91" xfId="200" xr:uid="{00000000-0005-0000-0000-0000F6000000}"/>
    <cellStyle name="Normal 91 2" xfId="425" xr:uid="{58F27BEE-1013-4AFA-B9C4-385FA368CD0D}"/>
    <cellStyle name="Normal 92" xfId="201" xr:uid="{00000000-0005-0000-0000-0000F7000000}"/>
    <cellStyle name="Normal 92 2" xfId="426" xr:uid="{7A713C20-8071-4658-AAF0-2925D42D6043}"/>
    <cellStyle name="Normal 93" xfId="202" xr:uid="{00000000-0005-0000-0000-0000F8000000}"/>
    <cellStyle name="Normal 93 2" xfId="427" xr:uid="{30F71731-D4E8-4F25-AFC8-7927EB08407A}"/>
    <cellStyle name="Normal 94" xfId="203" xr:uid="{00000000-0005-0000-0000-0000F9000000}"/>
    <cellStyle name="Normal 94 2" xfId="428" xr:uid="{07C12058-B873-4815-9C01-5FDB7BDC9482}"/>
    <cellStyle name="Normal 95" xfId="204" xr:uid="{00000000-0005-0000-0000-0000FA000000}"/>
    <cellStyle name="Normal 95 2" xfId="429" xr:uid="{1288745C-D5C8-42B4-8DD4-66E7284AADCE}"/>
    <cellStyle name="Normal 96" xfId="205" xr:uid="{00000000-0005-0000-0000-0000FB000000}"/>
    <cellStyle name="Normal 96 2" xfId="430" xr:uid="{8252666E-8161-4B62-A269-4A617A5310AD}"/>
    <cellStyle name="Normal 97" xfId="206" xr:uid="{00000000-0005-0000-0000-0000FC000000}"/>
    <cellStyle name="Normal 97 2" xfId="431" xr:uid="{EAF1E329-FC0B-4C59-8645-743D9790DFEC}"/>
    <cellStyle name="Normal 98" xfId="207" xr:uid="{00000000-0005-0000-0000-0000FD000000}"/>
    <cellStyle name="Normal 98 2" xfId="432" xr:uid="{D57B0BA9-158B-49A7-8DF8-5999D397F6BE}"/>
    <cellStyle name="Normal 99" xfId="208" xr:uid="{00000000-0005-0000-0000-0000FE000000}"/>
    <cellStyle name="Normal 99 2" xfId="433" xr:uid="{FF3CA2B3-A0CA-40A6-82F7-2F69212E0E1A}"/>
    <cellStyle name="Normal_02. RKA PLS" xfId="209" xr:uid="{00000000-0005-0000-0000-0000FF000000}"/>
    <cellStyle name="Normal_Format Gaji" xfId="210" xr:uid="{00000000-0005-0000-0000-000000010000}"/>
    <cellStyle name="Percent 2" xfId="211" xr:uid="{00000000-0005-0000-0000-000001010000}"/>
    <cellStyle name="Percent 2 2" xfId="256" xr:uid="{EB4594D2-132B-46CD-8086-352036E70845}"/>
    <cellStyle name="Percent 3" xfId="212" xr:uid="{00000000-0005-0000-0000-000002010000}"/>
    <cellStyle name="Percent 3 2" xfId="257" xr:uid="{19C476B6-64D9-41A6-8FBB-47AD53E09B97}"/>
    <cellStyle name="Percent 4" xfId="213" xr:uid="{00000000-0005-0000-0000-000003010000}"/>
    <cellStyle name="Percent 4 2" xfId="258" xr:uid="{EABEFE3E-2B14-4D85-B5E1-D6617E088DB1}"/>
    <cellStyle name="Percent 6" xfId="214" xr:uid="{00000000-0005-0000-0000-000004010000}"/>
    <cellStyle name="Percent 6 2" xfId="259" xr:uid="{CC40F0D7-120F-4E6F-A9D0-B20747404F4C}"/>
    <cellStyle name="S10" xfId="215" xr:uid="{00000000-0005-0000-0000-000005010000}"/>
    <cellStyle name="S10 2" xfId="434" xr:uid="{6C0DEC15-6910-477C-AB60-C70BFDEAD7C4}"/>
    <cellStyle name="S11" xfId="216" xr:uid="{00000000-0005-0000-0000-000006010000}"/>
    <cellStyle name="S11 2" xfId="435" xr:uid="{EE78840E-850F-406D-9A90-73CEF6CF49E7}"/>
    <cellStyle name="S12" xfId="217" xr:uid="{00000000-0005-0000-0000-000007010000}"/>
    <cellStyle name="S12 2" xfId="436" xr:uid="{BB475556-1B30-45A0-9E02-A1C82E6F929B}"/>
    <cellStyle name="S13" xfId="218" xr:uid="{00000000-0005-0000-0000-000008010000}"/>
    <cellStyle name="S13 2" xfId="437" xr:uid="{EE18B643-5813-4348-B657-EC4CA4C5AFA7}"/>
    <cellStyle name="S15" xfId="219" xr:uid="{00000000-0005-0000-0000-000009010000}"/>
    <cellStyle name="S15 2" xfId="438" xr:uid="{CFBCC3DB-68D3-49AE-9358-2556A94CC40F}"/>
    <cellStyle name="S16" xfId="220" xr:uid="{00000000-0005-0000-0000-00000A010000}"/>
    <cellStyle name="S16 2" xfId="439" xr:uid="{B9331580-6625-45BF-A37D-F377B3DFD741}"/>
    <cellStyle name="S17" xfId="221" xr:uid="{00000000-0005-0000-0000-00000B010000}"/>
    <cellStyle name="S17 2" xfId="440" xr:uid="{014B95AF-BFBD-42AD-B589-30658E294284}"/>
    <cellStyle name="S2" xfId="222" xr:uid="{00000000-0005-0000-0000-00000C010000}"/>
    <cellStyle name="S23" xfId="223" xr:uid="{00000000-0005-0000-0000-00000D010000}"/>
    <cellStyle name="S23 2" xfId="441" xr:uid="{D51BB68D-9DCE-4DEB-A6F3-EEFAA09A47B3}"/>
    <cellStyle name="S3" xfId="224" xr:uid="{00000000-0005-0000-0000-00000E010000}"/>
    <cellStyle name="S4" xfId="225" xr:uid="{00000000-0005-0000-0000-00000F010000}"/>
    <cellStyle name="S5" xfId="226" xr:uid="{00000000-0005-0000-0000-000010010000}"/>
    <cellStyle name="S6" xfId="227" xr:uid="{00000000-0005-0000-0000-000011010000}"/>
  </cellStyles>
  <dxfs count="0"/>
  <tableStyles count="0" defaultTableStyle="TableStyleMedium9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externalLink" Target="externalLinks/externalLink17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externalLink" Target="externalLinks/externalLink1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8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933450</xdr:colOff>
      <xdr:row>206</xdr:row>
      <xdr:rowOff>284022</xdr:rowOff>
    </xdr:from>
    <xdr:to>
      <xdr:col>19</xdr:col>
      <xdr:colOff>311150</xdr:colOff>
      <xdr:row>219</xdr:row>
      <xdr:rowOff>3174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338798-C0EC-446B-AC08-0F745D0D25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33207" b="71844" l="13157" r="9035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507" t="28378" r="1" b="23326"/>
        <a:stretch/>
      </xdr:blipFill>
      <xdr:spPr bwMode="auto">
        <a:xfrm>
          <a:off x="9448800" y="69606972"/>
          <a:ext cx="3721100" cy="222422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168088</xdr:colOff>
      <xdr:row>0</xdr:row>
      <xdr:rowOff>91328</xdr:rowOff>
    </xdr:from>
    <xdr:to>
      <xdr:col>2</xdr:col>
      <xdr:colOff>616323</xdr:colOff>
      <xdr:row>2</xdr:row>
      <xdr:rowOff>8267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1CD5134-FE71-46FB-8602-AC63CA157D3E}"/>
            </a:ext>
          </a:extLst>
        </xdr:cNvPr>
        <xdr:cNvSpPr/>
      </xdr:nvSpPr>
      <xdr:spPr>
        <a:xfrm>
          <a:off x="168088" y="91328"/>
          <a:ext cx="1276910" cy="288414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id-ID" sz="1400" b="1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FORMAT </a:t>
          </a:r>
          <a:r>
            <a:rPr lang="en-US" sz="1400" b="1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id-ID" sz="1400" b="1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6</a:t>
          </a:r>
          <a:endParaRPr lang="en-US" sz="1400" b="1">
            <a:solidFill>
              <a:schemeClr val="tx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Mayort\Exel\Penawaran\Masamba\Masamba\Pasar%20Malili%20(IRFAN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A%20NADIAH%20FILE5\BAG%20PERENCANAAN\BAPPEDA\TAHUN%202010\All%20Syahri%202008\Keuangan\Keuangan%2012%20Fix\Register%20SP2D%20SPM\My%20Document\Ghulam\Kota%20Palopo\Kimpraswil\Design-2004\Pengaspalan%20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A%20NADIAH%20FILE5\BAG%20PERENCANAAN\BAPPEDA\TAHUN%202010\All%20Syahri%202008\Keuangan\Keuangan%2012%20Fix\Register%20SP2D%20SPM\My%20Documents\Mayort\PJPJ%20&amp;%20PTPS%202001\Perencanaan\Foku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PELITBANGDA\BPK\Perbandingan%20RPJMD-DPA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A%20NADIAH%20FILE5\BAG%20PERENCANAAN\BAPPEDA\TAHUN%202010\All%20Syahri%202008\Keuangan\Keuangan%2012%20Fix\Register%20SP2D%20SPM\Arsip\Penawaran\CV.%20NUSANTARA%20(Jln%20Kalatiri-Mabonta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A%20NADIAH%20FILE5\BAG%20PERENCANAAN\BAPPEDA\TAHUN%202010\All%20Syahri%202008\Keuangan\Keuangan%2012%20Fix\Register%20SP2D%20SPM\Data\CV.%20URASO%20JAYA%20(SD%20Burau%20Pantai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WAN%20DARMAWAN\1.%20PERENCANAAN\6.%20Lembar%20Kendali%20Perencanaan\2020\Perbandingan%20RPJMD-DPA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WAN%20DARMAWAN\1.%20PERENCANAAN\6.%20Lembar%20Kendali%20Perencanaan\2020\Perbandingan%20RPJMD-DPA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A%20NADIAH%20FILE5\BAG%20PERENCANAAN\BAPPEDA\TAHUN%202010\All%20Syahri%202008\Keuangan\Keuangan%2012%20Fix\Register%20SP2D%20SPM\My%20Documents\RAB2000\JULI%20(SD)\My%20Documents\Pengkerikilan%20Jalan%20Desa%20(P3DT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INDOWS\Downloads\003.%20%20EVALUASI%20KINERJA%20dan%20ANGGARAN%202023\03.%20%20DESK%20EVALUASI%20TRIWULANAN\001.%20%20BAHAN%20EVALUASI%20DESK%20KEC.%20KALAENA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A%20NADIAH%20FILE5\BAG%20PERENCANAAN\BAPPEDA\TAHUN%202010\All%20Syahri%202008\Keuangan\Keuangan%2012%20Fix\Register%20SP2D%20SPM\My%20Documents\RAB2000\JULI%20(SD)\My%20Documents\Rehab.%20Balai%20Nik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A%20NADIAH%20FILE5\BAG%20PERENCANAAN\BAPPEDA\TAHUN%202010\All%20Syahri%202008\Keuangan\Keuangan%2012%20Fix\Register%20SP2D%20SPM\My%20Documents\RAB2000\JULI%20(SD)\My%20Documents\Muju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ERENCANAAN%202020\KELENGKAPAN%20SAKIP%202021\MY%20PROJECT%20PLANNING%202016\RPJMD%202016-2021\WORK%20PAPER%20RPJMD\ANALISIS%20DATA\DATA%20MATRIX%20RENSTRA%20SKPD\REKAB%20BAB%20VIII%20SKPD%20(Repaired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A%20NADIAH%20FILE5\BAG%20PERENCANAAN\BAPPEDA\TAHUN%202010\All%20Syahri%202008\Keuangan\Keuangan%2012%20Fix\Register%20SP2D%20SPM\Documents\Excel\Data%20Proyek\Palopo\Langsatallu%20-%20Topong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inar\Downloads\AWAN%20DARMAWAN\1.%20PERENCANAAN\6.%20Lembar%20Kendali%20Perencanaan\2020\Perbandingan%20RPJMD-DPA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sinar\Downloads\AWAN%20DARMAWAN\1.%20PERENCANAAN\6.%20Lembar%20Kendali%20Perencanaan\2020\Perbandingan%20RPJMD-DPA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A%20NADIAH%20FILE5\BAG%20PERENCANAAN\BAPPEDA\TAHUN%202010\All%20Syahri%202008\Keuangan\Keuangan%2012%20Fix\Register%20SP2D%20SPM\My%20Documents\RAB2000\JULI%20(SD)\My%20Documents\Pengkajoang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Mayort\PJPJ\Foku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b (2)"/>
      <sheetName val="Ana"/>
      <sheetName val="Rekap"/>
      <sheetName val="HB"/>
      <sheetName val="Sched"/>
      <sheetName val="Surat"/>
      <sheetName val="Rab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OOTING"/>
      <sheetName val="sub"/>
      <sheetName val="rekap-induk"/>
      <sheetName val="Rab-jln"/>
      <sheetName val="Rab-Lampu"/>
      <sheetName val="An-K"/>
      <sheetName val="An-E"/>
      <sheetName val="Sheet1"/>
      <sheetName val="Harga"/>
      <sheetName val="halaman"/>
      <sheetName val="HB"/>
      <sheetName val="Sced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279">
          <cell r="J1279">
            <v>79816.350000000006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ahbahan"/>
      <sheetName val="analisa E"/>
      <sheetName val="analisa K"/>
      <sheetName val="1-Sampeang"/>
      <sheetName val="2-Lemo-Bide"/>
      <sheetName val="3-Towondu-Tallang"/>
      <sheetName val="4-Muhajirin"/>
      <sheetName val="5-Salubanga"/>
      <sheetName val="6-Dandai"/>
      <sheetName val="7-Poringan"/>
      <sheetName val="8-Cerekang"/>
      <sheetName val="9-Binturu(1)"/>
      <sheetName val="10-Komba(2)"/>
      <sheetName val="Sheet2"/>
      <sheetName val="11-Malewong(3)"/>
      <sheetName val="12-Buntu Matabing(4)"/>
      <sheetName val="13-Babang(5)"/>
      <sheetName val="14-Pantai Mentang"/>
      <sheetName val="15-Sungai Suli"/>
      <sheetName val="Noling+"/>
      <sheetName val="Lamasi+"/>
      <sheetName val="upahbahan (2)"/>
      <sheetName val="daftarbahan"/>
      <sheetName val="bowzak"/>
      <sheetName val="Jemb. Kayu"/>
      <sheetName val="Jemb. 14"/>
      <sheetName val="Jemb5"/>
      <sheetName val="Sheet1"/>
      <sheetName val="CONTOH"/>
      <sheetName val="rab"/>
    </sheetNames>
    <sheetDataSet>
      <sheetData sheetId="0" refreshError="1"/>
      <sheetData sheetId="1" refreshError="1"/>
      <sheetData sheetId="2" refreshError="1">
        <row r="612">
          <cell r="N612">
            <v>208054.89395200001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2.2"/>
      <sheetName val="1.4.7"/>
      <sheetName val="1.4.8"/>
      <sheetName val="DPPA"/>
      <sheetName val="RKA"/>
      <sheetName val="Renja"/>
      <sheetName val="KUPA-PPASP"/>
      <sheetName val="KUA-PPAS"/>
      <sheetName val="RKPD"/>
      <sheetName val="Program RPJMD_pokok"/>
      <sheetName val="Program RPJMD_revisi"/>
      <sheetName val="Program_APBD"/>
      <sheetName val="2016"/>
      <sheetName val="2017"/>
      <sheetName val="2018"/>
      <sheetName val="Program, Kegiatan 2016"/>
      <sheetName val="Program, Kegiatan 2017"/>
      <sheetName val="Program, Kegiatan 2018"/>
    </sheetNames>
    <sheetDataSet>
      <sheetData sheetId="0"/>
      <sheetData sheetId="1"/>
      <sheetData sheetId="2"/>
      <sheetData sheetId="3"/>
      <sheetData sheetId="4">
        <row r="4">
          <cell r="B4" t="str">
            <v>Program Pendidikan Anak Usia Dini</v>
          </cell>
          <cell r="C4" t="str">
            <v>APK PAUD formal dan Non
Formal</v>
          </cell>
          <cell r="D4">
            <v>0</v>
          </cell>
          <cell r="E4">
            <v>0</v>
          </cell>
          <cell r="F4">
            <v>0</v>
          </cell>
          <cell r="G4">
            <v>1559495000</v>
          </cell>
          <cell r="H4">
            <v>0</v>
          </cell>
          <cell r="I4">
            <v>0</v>
          </cell>
          <cell r="J4" t="str">
            <v>1 TAHUN</v>
          </cell>
          <cell r="K4">
            <v>3575607600</v>
          </cell>
          <cell r="L4" t="str">
            <v>Terselenggaranya Pendidikan Anak Usia Dini</v>
          </cell>
          <cell r="M4" t="str">
            <v>1 tahun</v>
          </cell>
          <cell r="N4">
            <v>3782617600</v>
          </cell>
        </row>
        <row r="5">
          <cell r="B5" t="str">
            <v xml:space="preserve">Kegiatan Penambahan Ruang Kelas Sekolah </v>
          </cell>
          <cell r="C5" t="str">
            <v>Jumlah RKB yang dibangun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8</v>
          </cell>
          <cell r="K5">
            <v>1667125000</v>
          </cell>
          <cell r="L5" t="str">
            <v>Jumlah Gedung TK yang di bangun</v>
          </cell>
          <cell r="M5">
            <v>8</v>
          </cell>
          <cell r="N5">
            <v>1677025000</v>
          </cell>
        </row>
        <row r="6">
          <cell r="B6" t="str">
            <v>Kegiatan Penyelenggaraan Pendidikan Anak Usia Dini</v>
          </cell>
          <cell r="C6" t="str">
            <v>Jumlah TK yang mendapatkan
pelayanan PAUD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11</v>
          </cell>
          <cell r="K6">
            <v>607875000</v>
          </cell>
          <cell r="L6" t="str">
            <v>Jumlah TK yang mendapatkan
pelayanan PAUD</v>
          </cell>
          <cell r="M6">
            <v>11</v>
          </cell>
          <cell r="N6">
            <v>557875000</v>
          </cell>
        </row>
        <row r="7">
          <cell r="B7" t="str">
            <v xml:space="preserve">Kegiatan Pembangunan Pagar Sekolah </v>
          </cell>
          <cell r="C7" t="str">
            <v>Pagar sekolah yang dibangun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 t="str">
            <v>2 DOK</v>
          </cell>
          <cell r="K7">
            <v>19866600</v>
          </cell>
          <cell r="L7" t="str">
            <v>Jumlah dokumen retensi/utang yang akan di bayarkan</v>
          </cell>
          <cell r="M7" t="str">
            <v>2 dok</v>
          </cell>
          <cell r="N7">
            <v>312266600</v>
          </cell>
        </row>
        <row r="8">
          <cell r="B8" t="str">
            <v>Program Wajib Belajar Pendidikan Dasar Sembilan Tahun</v>
          </cell>
          <cell r="C8" t="str">
            <v>AK SD</v>
          </cell>
          <cell r="D8">
            <v>80</v>
          </cell>
          <cell r="E8">
            <v>0</v>
          </cell>
          <cell r="F8">
            <v>84</v>
          </cell>
          <cell r="G8">
            <v>88822422831</v>
          </cell>
          <cell r="H8">
            <v>0</v>
          </cell>
          <cell r="I8">
            <v>0</v>
          </cell>
          <cell r="J8" t="str">
            <v>1 TAHUN</v>
          </cell>
          <cell r="K8">
            <v>94442666148</v>
          </cell>
          <cell r="L8" t="str">
            <v>Peningkatan mutu/kualitas pendidikan wajib belajar dasar sembilan tahun</v>
          </cell>
          <cell r="M8" t="str">
            <v>1 tahun</v>
          </cell>
          <cell r="N8">
            <v>112545744031</v>
          </cell>
        </row>
        <row r="9">
          <cell r="B9">
            <v>0</v>
          </cell>
          <cell r="C9" t="str">
            <v>AK SMP</v>
          </cell>
          <cell r="D9">
            <v>20</v>
          </cell>
          <cell r="E9">
            <v>0</v>
          </cell>
          <cell r="F9">
            <v>20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10">
          <cell r="B10">
            <v>0</v>
          </cell>
          <cell r="C10" t="str">
            <v>AM SD</v>
          </cell>
          <cell r="D10">
            <v>122</v>
          </cell>
          <cell r="E10">
            <v>0</v>
          </cell>
          <cell r="F10">
            <v>135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B11">
            <v>0</v>
          </cell>
          <cell r="C11" t="str">
            <v>AM SMP</v>
          </cell>
          <cell r="D11">
            <v>51.98</v>
          </cell>
          <cell r="E11">
            <v>0</v>
          </cell>
          <cell r="F11">
            <v>51.98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B12">
            <v>0</v>
          </cell>
          <cell r="C12" t="str">
            <v>APK SD</v>
          </cell>
          <cell r="D12">
            <v>50</v>
          </cell>
          <cell r="E12">
            <v>0</v>
          </cell>
          <cell r="F12">
            <v>50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B13">
            <v>0</v>
          </cell>
          <cell r="C13" t="str">
            <v>APK SMP</v>
          </cell>
          <cell r="D13">
            <v>50</v>
          </cell>
          <cell r="E13">
            <v>0</v>
          </cell>
          <cell r="F13">
            <v>50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B14">
            <v>0</v>
          </cell>
          <cell r="C14" t="str">
            <v>APM SD</v>
          </cell>
          <cell r="D14">
            <v>41.85</v>
          </cell>
          <cell r="E14">
            <v>0</v>
          </cell>
          <cell r="F14">
            <v>42.3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B15">
            <v>0</v>
          </cell>
          <cell r="C15" t="str">
            <v>APM SMP</v>
          </cell>
          <cell r="D15">
            <v>70</v>
          </cell>
          <cell r="E15">
            <v>0</v>
          </cell>
          <cell r="F15">
            <v>70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B16">
            <v>0</v>
          </cell>
          <cell r="C16" t="str">
            <v>APS 7-12 thn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B17">
            <v>0</v>
          </cell>
          <cell r="C17" t="str">
            <v>APS 13-15 thn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B18">
            <v>0</v>
          </cell>
          <cell r="C18" t="str">
            <v>APtS SD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B19">
            <v>0</v>
          </cell>
          <cell r="C19" t="str">
            <v>APtS SMP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B20" t="str">
            <v xml:space="preserve">Kegiatan Penambahan Ruang Kelas Sekolah </v>
          </cell>
          <cell r="C20" t="str">
            <v>Jumlah RKB SD yang dibangun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53</v>
          </cell>
          <cell r="K20">
            <v>15167388269</v>
          </cell>
          <cell r="L20" t="str">
            <v>Jumlah RKB yang dibangun</v>
          </cell>
          <cell r="M20">
            <v>55</v>
          </cell>
          <cell r="N20">
            <v>12259823816</v>
          </cell>
        </row>
        <row r="21">
          <cell r="B21">
            <v>0</v>
          </cell>
          <cell r="C21" t="str">
            <v>Jumlah RKB SMP yang dibangun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B22" t="str">
            <v>Kegiatan Penyediaan Bantuan Operasional Sekolah (Bos) Jenjang SD/MI/SDLB Dan SMP/MTS Serta Pesantren Salafiyah Dan Satuan Pendidikan NonIslam Setara SD Dan SMP</v>
          </cell>
          <cell r="C22" t="str">
            <v>Jumlah sekolah penerima dana BOS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185</v>
          </cell>
          <cell r="K22">
            <v>36436064000</v>
          </cell>
          <cell r="L22" t="str">
            <v xml:space="preserve">Jumlah sekolah yang akan mendapatkan pembinaan dana BOS </v>
          </cell>
          <cell r="M22">
            <v>185</v>
          </cell>
          <cell r="N22">
            <v>36640418999</v>
          </cell>
        </row>
        <row r="23">
          <cell r="B23" t="str">
            <v>Kegiatan Pembangunan Pagar Sekolah</v>
          </cell>
          <cell r="C23" t="str">
            <v>Kegiatan Panjang  pagar SD yang dibangun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13 paket</v>
          </cell>
          <cell r="K23">
            <v>4069343669</v>
          </cell>
          <cell r="L23" t="str">
            <v>jumlah pagar sekolah yang dibangun</v>
          </cell>
          <cell r="M23">
            <v>28</v>
          </cell>
          <cell r="N23">
            <v>5850141819</v>
          </cell>
        </row>
        <row r="24">
          <cell r="B24">
            <v>0</v>
          </cell>
          <cell r="C24" t="str">
            <v>Kegiatan Panjang  pagar SMP yang dibangun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B25" t="str">
            <v>Kegiatan Pelayanan Pendidikan Gratis</v>
          </cell>
          <cell r="C25" t="str">
            <v>Jumlah sekolah yang menerima
Dana Operasional Pendidikan
Gratis SD sederajat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254</v>
          </cell>
          <cell r="K25">
            <v>10598605800</v>
          </cell>
          <cell r="L25" t="str">
            <v>Tersedianya dana operasional  pendidikan di tingkat SD, MI, SMP, MTs, sederajat</v>
          </cell>
          <cell r="M25">
            <v>254</v>
          </cell>
          <cell r="N25">
            <v>10669500800</v>
          </cell>
        </row>
        <row r="26">
          <cell r="B26" t="str">
            <v>Program Pendidikan Non Formal</v>
          </cell>
          <cell r="C26" t="str">
            <v>ANGKA MELEK HURUF</v>
          </cell>
          <cell r="D26">
            <v>0</v>
          </cell>
          <cell r="E26">
            <v>0</v>
          </cell>
          <cell r="F26">
            <v>0</v>
          </cell>
          <cell r="G26">
            <v>1013632500</v>
          </cell>
          <cell r="H26">
            <v>0</v>
          </cell>
          <cell r="I26">
            <v>0</v>
          </cell>
          <cell r="J26" t="str">
            <v>1 tahun</v>
          </cell>
          <cell r="K26">
            <v>861962500</v>
          </cell>
          <cell r="L26">
            <v>0</v>
          </cell>
          <cell r="M26" t="str">
            <v>1 tahun</v>
          </cell>
          <cell r="N26">
            <v>726285000</v>
          </cell>
        </row>
        <row r="27">
          <cell r="B27" t="str">
            <v>Kegiatan Pemberian Bantuan Operasional Pendidikan Non
Formal</v>
          </cell>
          <cell r="C27" t="str">
            <v>Jumlah waraga belajar kejar pakat A,B dan C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290</v>
          </cell>
          <cell r="K27">
            <v>395500000</v>
          </cell>
          <cell r="L27" t="str">
            <v>Jumlah waraga belajar kejar pakat A,B dan C</v>
          </cell>
          <cell r="M27">
            <v>290</v>
          </cell>
          <cell r="N27">
            <v>345480000</v>
          </cell>
        </row>
        <row r="28">
          <cell r="B28" t="str">
            <v>Kegiatan Pelaksanaan Ujian Sekolah dan Ujian Nasional Kesetaraan</v>
          </cell>
          <cell r="C28" t="str">
            <v>Jumlah peserta ujian kesetaraan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3 tingkatan
70%</v>
          </cell>
          <cell r="K28">
            <v>197902500</v>
          </cell>
          <cell r="L28" t="str">
            <v xml:space="preserve">Terlaksananya Ujian Kesetaraan
Berkurangnya Jumlah Putus Sekolah
</v>
          </cell>
          <cell r="M28" t="str">
            <v>3 tingkatan
70%</v>
          </cell>
          <cell r="N28">
            <v>126450000</v>
          </cell>
        </row>
        <row r="29">
          <cell r="B29" t="str">
            <v>Program Peningkatan Mutu Pendidik dan Tenaga Kependidikan</v>
          </cell>
          <cell r="C29" t="str">
            <v>Persentase Peningkatan mutu guru mata pelajaran (%)</v>
          </cell>
          <cell r="D29">
            <v>0</v>
          </cell>
          <cell r="E29">
            <v>0</v>
          </cell>
          <cell r="F29">
            <v>0</v>
          </cell>
          <cell r="G29">
            <v>672081000</v>
          </cell>
          <cell r="H29">
            <v>0</v>
          </cell>
          <cell r="I29">
            <v>0</v>
          </cell>
          <cell r="J29" t="str">
            <v>1 tahun</v>
          </cell>
          <cell r="K29">
            <v>751749000</v>
          </cell>
          <cell r="L29" t="str">
            <v>Meningkatnya Mutu Pendidik dan Tenaga Kependidikan</v>
          </cell>
          <cell r="M29" t="str">
            <v>1 Tahun</v>
          </cell>
          <cell r="N29">
            <v>641098000</v>
          </cell>
        </row>
        <row r="30">
          <cell r="B30">
            <v>0</v>
          </cell>
          <cell r="C30" t="str">
            <v>Guru bersertifikat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B31">
            <v>0</v>
          </cell>
          <cell r="C31" t="str">
            <v>Guru berkualifikasi S-1/D-IV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B32">
            <v>0</v>
          </cell>
          <cell r="C32" t="str">
            <v>Rasio guru:murid SD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B33">
            <v>0</v>
          </cell>
          <cell r="C33" t="str">
            <v>Rasio guru:murid SMP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B34" t="str">
            <v>Kegiatan Pelaksanaan Sertifikasi Pendidik</v>
          </cell>
          <cell r="C34" t="str">
            <v>Jumlah peserta sosialisasi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200</v>
          </cell>
          <cell r="K34">
            <v>90370000</v>
          </cell>
          <cell r="L34" t="str">
            <v>Jumlah peserta Kegiatan Sertifikasi yang dilaksanakan</v>
          </cell>
          <cell r="M34">
            <v>200</v>
          </cell>
          <cell r="N34">
            <v>90370000</v>
          </cell>
        </row>
        <row r="35">
          <cell r="B35" t="str">
            <v>Kegiatan Pembinaan kelompok kerja guru</v>
          </cell>
          <cell r="C35" t="str">
            <v>Jumlah guru pemandu tiap mata pelajaran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362</v>
          </cell>
          <cell r="K35">
            <v>132498000</v>
          </cell>
          <cell r="L35" t="str">
            <v>Jumlah  Guru yang Mengikuti  Kelompok Kerja Guru (KKG)</v>
          </cell>
          <cell r="M35">
            <v>362</v>
          </cell>
          <cell r="N35">
            <v>132498000</v>
          </cell>
        </row>
        <row r="36">
          <cell r="B36" t="str">
            <v>Pengembangan Sistem Penghargaan Dan Perlindungan Terhadap Profesi Pendidik</v>
          </cell>
          <cell r="C36" t="str">
            <v>Jumlah guru mengikuti lomba guru berprestasi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256</v>
          </cell>
          <cell r="K36">
            <v>119637000</v>
          </cell>
          <cell r="L36" t="str">
            <v>Jumlah  Guru yang mengikuti lomba Guru Berprestasi dan Berdedikasi</v>
          </cell>
          <cell r="M36">
            <v>216</v>
          </cell>
          <cell r="N36">
            <v>76102000</v>
          </cell>
        </row>
        <row r="37">
          <cell r="B37" t="str">
            <v>Pembinaan Musyawarah Guru Mata Pelajaran</v>
          </cell>
          <cell r="C37" t="str">
            <v>Jumlah guru mata pelajaran yang bermusyawarah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585</v>
          </cell>
          <cell r="K37">
            <v>138715000</v>
          </cell>
          <cell r="L37" t="str">
            <v>Jumlah  Guru yang Mengikuti MGMP</v>
          </cell>
          <cell r="M37">
            <v>585</v>
          </cell>
          <cell r="N37">
            <v>138715000</v>
          </cell>
        </row>
        <row r="38">
          <cell r="B38" t="str">
            <v>Program Manajemen Pelayanan Pendidikan</v>
          </cell>
          <cell r="C38" t="str">
            <v>Persentase angka partisipasi pendidikan tinggi</v>
          </cell>
          <cell r="D38">
            <v>0</v>
          </cell>
          <cell r="E38">
            <v>0</v>
          </cell>
          <cell r="F38">
            <v>0</v>
          </cell>
          <cell r="G38">
            <v>19982650000</v>
          </cell>
          <cell r="H38">
            <v>0</v>
          </cell>
          <cell r="I38">
            <v>0</v>
          </cell>
          <cell r="J38" t="str">
            <v>1 tahun</v>
          </cell>
          <cell r="K38">
            <v>16324360500</v>
          </cell>
          <cell r="L38" t="str">
            <v>Terpenuhinya pendidikan yang berkualitas</v>
          </cell>
          <cell r="M38" t="str">
            <v>1 tahun</v>
          </cell>
          <cell r="N38">
            <v>18955770500</v>
          </cell>
        </row>
        <row r="39">
          <cell r="B39" t="str">
            <v>Kegiatan Pelaksanaan Kerjasama Secara Kelembagaan Di
Bidang Pendidikan</v>
          </cell>
          <cell r="C39" t="str">
            <v>Jumlah mahasiswa menerima bantuan pendidikan tinggi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3875</v>
          </cell>
          <cell r="K39">
            <v>15678905000</v>
          </cell>
          <cell r="L39" t="str">
            <v>Terlaksananya pemberian bea siswa kepada mahasiswa
berprestasi dan kurang mampu</v>
          </cell>
          <cell r="M39">
            <v>4500</v>
          </cell>
          <cell r="N39">
            <v>18243785000</v>
          </cell>
        </row>
        <row r="40">
          <cell r="B40" t="str">
            <v>Kegiatan Pembinaan Dewan Pendidikan</v>
          </cell>
          <cell r="C40" t="str">
            <v>Jumlah program dewan pendidikan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13</v>
          </cell>
          <cell r="K40">
            <v>410187500</v>
          </cell>
          <cell r="L40" t="str">
            <v>Jumlah pengelolaan Dewan Pendidikan</v>
          </cell>
          <cell r="M40">
            <v>13</v>
          </cell>
          <cell r="N40">
            <v>410187500</v>
          </cell>
        </row>
        <row r="41">
          <cell r="B41" t="str">
            <v>Penyediaan Jasa Guru PTT dan Guru Kontrak  (Berdasarkan UU ASN berubah nama menjadi P3K)</v>
          </cell>
          <cell r="C41" t="str">
            <v>Jumlah Guru Non PNS Upahjasa daerah terpencil dan guru agama menerima Insentif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</row>
        <row r="42">
          <cell r="B42">
            <v>0</v>
          </cell>
          <cell r="C42" t="str">
            <v>Upah jasa Tenaga Kependiikan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3">
          <cell r="B43">
            <v>0</v>
          </cell>
          <cell r="C43" t="str">
            <v>Upah jasa  guru daerah terpencil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</row>
        <row r="44">
          <cell r="B44">
            <v>0</v>
          </cell>
          <cell r="C44" t="str">
            <v>Upah jasa guru agama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B45">
            <v>0</v>
          </cell>
          <cell r="C45" t="str">
            <v>Honor daerah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  <row r="46">
          <cell r="B46" t="str">
            <v>DINAS KESEHATAN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43315</v>
          </cell>
        </row>
        <row r="47">
          <cell r="B47" t="str">
            <v>Program Standarisasi Pelayanan Kesehatan</v>
          </cell>
          <cell r="C47" t="str">
            <v>persentase FKTP yang memberikan pelayanan sesuai standar</v>
          </cell>
          <cell r="D47" t="str">
            <v>- 7
- 50</v>
          </cell>
          <cell r="E47">
            <v>0</v>
          </cell>
          <cell r="F47" t="str">
            <v>- 7
- 50</v>
          </cell>
          <cell r="G47">
            <v>13049940580</v>
          </cell>
          <cell r="H47">
            <v>0</v>
          </cell>
          <cell r="I47">
            <v>0</v>
          </cell>
          <cell r="J47">
            <v>0.8</v>
          </cell>
          <cell r="K47">
            <v>13899362040</v>
          </cell>
          <cell r="L47">
            <v>0</v>
          </cell>
          <cell r="M47">
            <v>0.75</v>
          </cell>
          <cell r="N47">
            <v>24071476237</v>
          </cell>
        </row>
        <row r="48">
          <cell r="B48" t="str">
            <v>Kegiatan Evaluasi Dan Pengembangan Standar Pelayanan
Kesehatan</v>
          </cell>
          <cell r="C48" t="str">
            <v>persentase masyarakat kurang mampu yang memiliki jaminan kesehatan nasional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0.85</v>
          </cell>
          <cell r="K48">
            <v>12361681540</v>
          </cell>
          <cell r="L48" t="str">
            <v>Terlaksanannya Jaminan Kesehatan Nasional APBN bagi Masyarakat kurang mampu</v>
          </cell>
          <cell r="M48">
            <v>0.28999999999999998</v>
          </cell>
          <cell r="N48">
            <v>22421144897</v>
          </cell>
        </row>
        <row r="49">
          <cell r="B49" t="str">
            <v xml:space="preserve">Kegiatan Peningkatan Kualitas Pelayanan Kesehatan </v>
          </cell>
          <cell r="C49" t="str">
            <v>Jumlah Puskesmas yang terakreditasi (PKM)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3</v>
          </cell>
          <cell r="K49">
            <v>1274316000</v>
          </cell>
          <cell r="L49">
            <v>0</v>
          </cell>
          <cell r="M49">
            <v>3</v>
          </cell>
          <cell r="N49">
            <v>816940190</v>
          </cell>
        </row>
        <row r="50">
          <cell r="B50">
            <v>0</v>
          </cell>
          <cell r="C50" t="str">
            <v>Jumlah Puskesmsas yang mendapat workshop audit internal dan keselamatan pasien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2</v>
          </cell>
          <cell r="K50">
            <v>0</v>
          </cell>
          <cell r="L50" t="str">
            <v>Jumlah Puskesmsas yang mendapat workshop audit internal dan keselamatan pasien</v>
          </cell>
          <cell r="M50">
            <v>17</v>
          </cell>
          <cell r="N50">
            <v>0</v>
          </cell>
        </row>
        <row r="51">
          <cell r="B51">
            <v>0</v>
          </cell>
          <cell r="C51" t="str">
            <v>Jumlah puskesmas yang mendapatkan Pendampingan akreditasi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3</v>
          </cell>
          <cell r="K51">
            <v>0</v>
          </cell>
          <cell r="L51" t="str">
            <v>Jumlah puskesmas yang mendapatkan Pendampingan akreditasi</v>
          </cell>
          <cell r="M51">
            <v>3</v>
          </cell>
          <cell r="N51">
            <v>0</v>
          </cell>
        </row>
        <row r="52">
          <cell r="B52">
            <v>0</v>
          </cell>
          <cell r="C52" t="str">
            <v>Jumlah puskesmas yang disurvey akreditasi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3</v>
          </cell>
          <cell r="K52">
            <v>0</v>
          </cell>
          <cell r="L52" t="str">
            <v>Jumlah puskesmas yang disurvey akreditasi</v>
          </cell>
          <cell r="M52">
            <v>3</v>
          </cell>
          <cell r="N52">
            <v>0</v>
          </cell>
        </row>
        <row r="53">
          <cell r="B53">
            <v>0</v>
          </cell>
          <cell r="C53" t="str">
            <v>Jumlah Puskesmas yang dibina untuk pelayanan darah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5</v>
          </cell>
          <cell r="K53">
            <v>0</v>
          </cell>
          <cell r="L53" t="str">
            <v>Jumlah Puskesmas yang dibina untuk pelayanan darah</v>
          </cell>
          <cell r="M53">
            <v>17</v>
          </cell>
          <cell r="N53">
            <v>0</v>
          </cell>
        </row>
        <row r="54">
          <cell r="B54">
            <v>0</v>
          </cell>
          <cell r="C54" t="str">
            <v>Jumlah laboratorium Puskesmas sesuai standar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3</v>
          </cell>
          <cell r="K54">
            <v>0</v>
          </cell>
          <cell r="L54" t="str">
            <v>Jumlah laboratorium Puskesmas sesuai standar</v>
          </cell>
          <cell r="M54">
            <v>3</v>
          </cell>
          <cell r="N54">
            <v>0</v>
          </cell>
        </row>
        <row r="55">
          <cell r="B55" t="str">
            <v>Kegiatan Peningkatan Standarisasi Pelayanan Kesehatan</v>
          </cell>
          <cell r="C55" t="str">
            <v>persentase FKTP yang memberikan pelayanan sesuai standar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 t="str">
            <v>Penerbitan Izin Operasional Rumah Sakit (unit)</v>
          </cell>
          <cell r="M55">
            <v>0</v>
          </cell>
          <cell r="N55">
            <v>495748650</v>
          </cell>
        </row>
        <row r="56">
          <cell r="B56" t="str">
            <v>Program pengadaan, peningkatan dan perbaikan sarana dan prasarana puskesmas/ puskemas pembantu dan jaringannya</v>
          </cell>
          <cell r="C56" t="str">
            <v>Persentase kualitas sarana dan prasarana puskesmas dan jaringannya</v>
          </cell>
          <cell r="D56">
            <v>15</v>
          </cell>
          <cell r="E56">
            <v>0</v>
          </cell>
          <cell r="F56">
            <v>15</v>
          </cell>
          <cell r="G56">
            <v>23513084679</v>
          </cell>
          <cell r="H56">
            <v>0</v>
          </cell>
          <cell r="I56">
            <v>0</v>
          </cell>
          <cell r="J56">
            <v>0.8</v>
          </cell>
          <cell r="K56">
            <v>16019868600</v>
          </cell>
          <cell r="L56">
            <v>0</v>
          </cell>
          <cell r="M56" t="str">
            <v xml:space="preserve"> </v>
          </cell>
          <cell r="N56">
            <v>12150515734</v>
          </cell>
        </row>
        <row r="57">
          <cell r="B57" t="str">
            <v>Kegiatan Pembangunan Puskesmas</v>
          </cell>
          <cell r="C57" t="str">
            <v>Jumlah Puskesmas yang Terbangun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1</v>
          </cell>
          <cell r="K57">
            <v>4708000000</v>
          </cell>
          <cell r="L57" t="str">
            <v>Jumlah Puskesmas yang Terbangun</v>
          </cell>
          <cell r="M57">
            <v>1</v>
          </cell>
          <cell r="N57">
            <v>2200935000</v>
          </cell>
        </row>
        <row r="58">
          <cell r="B58" t="str">
            <v>Kegiatan Pembangunan Puskesmas Pembantu</v>
          </cell>
          <cell r="C58" t="str">
            <v>Pembangunan Puskesmas Pembantu (pustu)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2</v>
          </cell>
          <cell r="K58">
            <v>990760100</v>
          </cell>
          <cell r="L58" t="str">
            <v>Jumlah puskesmas pembantu yang terbangun</v>
          </cell>
          <cell r="M58">
            <v>2</v>
          </cell>
          <cell r="N58">
            <v>948956000</v>
          </cell>
        </row>
        <row r="59">
          <cell r="B59" t="str">
            <v>KegiatanPengadaan Puskesmas Keliling</v>
          </cell>
          <cell r="C59" t="str">
            <v>Jumlah Puskesmas keliling yang diadakan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5</v>
          </cell>
          <cell r="K59">
            <v>2403800000</v>
          </cell>
          <cell r="L59" t="str">
            <v>Jumlah Puskesmas keliling yang diadakan</v>
          </cell>
          <cell r="M59">
            <v>3</v>
          </cell>
          <cell r="N59">
            <v>1440788250</v>
          </cell>
        </row>
        <row r="60">
          <cell r="B60" t="str">
            <v>Kegiatan Pengadaan Sarana dan Prasarana Puskesmas</v>
          </cell>
          <cell r="C60" t="str">
            <v>Jumlah sarana dan prasarana puskesmas yang diadakan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</v>
          </cell>
          <cell r="K60">
            <v>6611171000</v>
          </cell>
          <cell r="L60" t="str">
            <v>Persentase  Sarana dan prasarana yang diadakan di puskesmas</v>
          </cell>
          <cell r="M60">
            <v>1</v>
          </cell>
          <cell r="N60">
            <v>5939648984</v>
          </cell>
        </row>
        <row r="61">
          <cell r="B61" t="str">
            <v>Program kemitraan peningkatan pelayanan kesehatan</v>
          </cell>
          <cell r="C61" t="str">
            <v>Jumlah penduduk yang memiliki jaminan kesehatan</v>
          </cell>
          <cell r="D61">
            <v>150000</v>
          </cell>
          <cell r="E61">
            <v>0</v>
          </cell>
          <cell r="F61">
            <v>150000</v>
          </cell>
          <cell r="G61">
            <v>17723016700</v>
          </cell>
          <cell r="H61">
            <v>0</v>
          </cell>
          <cell r="I61">
            <v>0</v>
          </cell>
          <cell r="J61">
            <v>148736</v>
          </cell>
          <cell r="K61">
            <v>39730926000</v>
          </cell>
          <cell r="L61" t="str">
            <v xml:space="preserve">Jumlah penduduk yang memiliki jaminan kesehatan </v>
          </cell>
          <cell r="M61">
            <v>241000</v>
          </cell>
          <cell r="N61">
            <v>44455926000</v>
          </cell>
        </row>
        <row r="62">
          <cell r="B62" t="str">
            <v>Kegiatan Kemitraan Asuransi Kesehatan Masyarakat</v>
          </cell>
          <cell r="C62" t="str">
            <v>Jumlah penduduk yang memiliki Jaminan Kesehatan Nasional yang dibiayai oleh pemerintah Daerah kabupaten (jiwa)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87379</v>
          </cell>
          <cell r="K62">
            <v>39520926000</v>
          </cell>
          <cell r="L62" t="str">
            <v>Jumlah penduduk yang memiliki Jaminan Kesehatan Nasional yang dibiayai oleh pemerintah Daerah kabupaten (jiwa)</v>
          </cell>
          <cell r="M62">
            <v>87379</v>
          </cell>
          <cell r="N62">
            <v>44455926000</v>
          </cell>
        </row>
        <row r="63">
          <cell r="B63">
            <v>0</v>
          </cell>
          <cell r="C63" t="str">
            <v>Jumlah penduduk yang memiliki Jaminan Kesehatan Nasional yang dibiayai oleh pemerintah Daerah kabupaten dan propinsi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68736</v>
          </cell>
          <cell r="K63">
            <v>0</v>
          </cell>
          <cell r="L63" t="str">
            <v>Jumlah penduduk yang memiliki Jaminan Kesehatan Nasional yang dibiayai oleh pemerintah Daerah kabupaten dan propinsi</v>
          </cell>
          <cell r="M63">
            <v>68736</v>
          </cell>
          <cell r="N63">
            <v>0</v>
          </cell>
        </row>
        <row r="64">
          <cell r="B64" t="str">
            <v>Program Pengadaan, Peningkatan Sarana Dan Prasarana Rumah Sakit/ Rumah Sakit Jiwa/Rumah Sakit Paru-Paru/  Rumah Sakit Mata</v>
          </cell>
          <cell r="C64" t="str">
            <v>Peningkatan sarana dan
prasarana rumah sakit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1300500000</v>
          </cell>
          <cell r="L64">
            <v>0</v>
          </cell>
          <cell r="M64">
            <v>0</v>
          </cell>
          <cell r="N64">
            <v>1300500000</v>
          </cell>
        </row>
        <row r="65">
          <cell r="B65" t="str">
            <v>Pembangunan Rumah Sakit</v>
          </cell>
          <cell r="C65" t="str">
            <v>Jumlah dokumen hasil studi
kelayakan pendirian rumah sakit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816000000</v>
          </cell>
          <cell r="L65">
            <v>0</v>
          </cell>
          <cell r="M65">
            <v>0</v>
          </cell>
          <cell r="N65">
            <v>816000000</v>
          </cell>
        </row>
        <row r="66">
          <cell r="B66" t="str">
            <v>DINAS PU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B67" t="str">
            <v>Program pembangunan jalan dan jembatan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112554092420</v>
          </cell>
          <cell r="L67">
            <v>0</v>
          </cell>
          <cell r="M67">
            <v>0</v>
          </cell>
          <cell r="N67">
            <v>140643327040.45999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B69" t="str">
            <v>Pembangunan Jalan</v>
          </cell>
          <cell r="C69" t="str">
            <v>Panjang Jalan yang dibangun (km)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69.45</v>
          </cell>
          <cell r="K69">
            <v>106392492420</v>
          </cell>
          <cell r="L69" t="str">
            <v>Panjang Jalan yang dibangun (km)</v>
          </cell>
          <cell r="M69">
            <v>69.45</v>
          </cell>
          <cell r="N69">
            <v>133517743045.06</v>
          </cell>
        </row>
        <row r="70">
          <cell r="B70" t="str">
            <v>Pembangunan Jembatan</v>
          </cell>
          <cell r="C70" t="str">
            <v>Tersedianya Jembatan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6161600000</v>
          </cell>
          <cell r="L70">
            <v>0</v>
          </cell>
          <cell r="M70">
            <v>0</v>
          </cell>
          <cell r="N70">
            <v>7125583995.3999996</v>
          </cell>
        </row>
        <row r="71">
          <cell r="B71" t="str">
            <v>Program Pengembangan dan Pengelolaan Jaringan Irigasi, Rawa dan Jaringan Pengairan lainnya</v>
          </cell>
          <cell r="C71">
            <v>0</v>
          </cell>
          <cell r="D71">
            <v>51.21</v>
          </cell>
          <cell r="E71">
            <v>20858270705</v>
          </cell>
          <cell r="F71">
            <v>53.18</v>
          </cell>
          <cell r="G71">
            <v>23772109678</v>
          </cell>
          <cell r="H71">
            <v>0</v>
          </cell>
          <cell r="I71">
            <v>0</v>
          </cell>
          <cell r="J71">
            <v>0</v>
          </cell>
          <cell r="K71">
            <v>45879818000</v>
          </cell>
          <cell r="L71">
            <v>0</v>
          </cell>
          <cell r="M71">
            <v>0</v>
          </cell>
          <cell r="N71">
            <v>27553852866.650002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</row>
        <row r="73">
          <cell r="B73" t="str">
            <v xml:space="preserve">Kegiatan Pembangunan Jaringan Air Bersih/Air Minum </v>
          </cell>
          <cell r="C73" t="str">
            <v>Panjang Jaringan Air Bersih yang di bangun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 t="str">
            <v>6 keg</v>
          </cell>
          <cell r="K73">
            <v>5382500000</v>
          </cell>
          <cell r="L73">
            <v>0</v>
          </cell>
          <cell r="M73">
            <v>0</v>
          </cell>
          <cell r="N73">
            <v>1788660315.9400001</v>
          </cell>
        </row>
        <row r="74">
          <cell r="B74" t="str">
            <v>Pembangunan Reservoir</v>
          </cell>
          <cell r="C74" t="str">
            <v>Jumlah IPA yang dibangun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3</v>
          </cell>
          <cell r="K74">
            <v>2866000000</v>
          </cell>
          <cell r="L74">
            <v>0</v>
          </cell>
          <cell r="M74">
            <v>0</v>
          </cell>
          <cell r="N74">
            <v>3267850000</v>
          </cell>
        </row>
        <row r="75">
          <cell r="B75" t="str">
            <v>Pembangunan Jaringan Irigasi</v>
          </cell>
          <cell r="C75" t="str">
            <v>Panjang Jaringan Yang Ditingkatkan (km)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20</v>
          </cell>
          <cell r="K75">
            <v>28893618000</v>
          </cell>
          <cell r="L75">
            <v>0</v>
          </cell>
          <cell r="M75">
            <v>0</v>
          </cell>
          <cell r="N75">
            <v>17328607655.709999</v>
          </cell>
        </row>
        <row r="76">
          <cell r="B76" t="str">
            <v>Pembangunan Bendung</v>
          </cell>
          <cell r="C76" t="str">
            <v>Jumlah Bendung yang Bangun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3</v>
          </cell>
          <cell r="K76">
            <v>5681000000</v>
          </cell>
          <cell r="L76">
            <v>0</v>
          </cell>
          <cell r="M76">
            <v>0</v>
          </cell>
          <cell r="N76">
            <v>1845661395</v>
          </cell>
        </row>
        <row r="77">
          <cell r="B77" t="str">
            <v>DINAS PERTANIAN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</row>
        <row r="78">
          <cell r="B78" t="str">
            <v>Program peningkatan produksi hasil peternakan</v>
          </cell>
          <cell r="C78" t="str">
            <v>Jumlah Populasi ternak Besar.
Jumlah Populasi ternak Kecil.
Jumlah Populasi Unggas</v>
          </cell>
          <cell r="D78" t="str">
            <v>- Jumlah populasi sapi = 14.010
- Jumlah populasi kambing = 10.326
- Jumlah populasi ayam = 382.503</v>
          </cell>
          <cell r="E78">
            <v>0</v>
          </cell>
          <cell r="F78" t="str">
            <v>- Jumlah populasi sapi = 15.021.000
- Jumlah populasi kambing = 13.454.000
- Jumlah populasi ayam = 1.446.811.000</v>
          </cell>
          <cell r="G78">
            <v>4714885000</v>
          </cell>
          <cell r="H78">
            <v>0</v>
          </cell>
          <cell r="I78">
            <v>0</v>
          </cell>
          <cell r="J78" t="str">
            <v>Ternak Besar = 17818 ekor
Ternak Kecil = 31.27 ekor
Unggas = 462.767 ekor</v>
          </cell>
          <cell r="K78">
            <v>3363726000</v>
          </cell>
          <cell r="L78">
            <v>0</v>
          </cell>
          <cell r="M78">
            <v>0</v>
          </cell>
          <cell r="N78">
            <v>0</v>
          </cell>
        </row>
        <row r="79">
          <cell r="B79" t="str">
            <v>Pembibitan Dan Perawatan Ternak</v>
          </cell>
          <cell r="C79" t="str">
            <v>Jumlah ternak sapi yandigemukkan (ekor)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500</v>
          </cell>
          <cell r="K79">
            <v>3274000000</v>
          </cell>
          <cell r="L79">
            <v>0</v>
          </cell>
          <cell r="M79">
            <v>0</v>
          </cell>
          <cell r="N79">
            <v>0</v>
          </cell>
        </row>
        <row r="80">
          <cell r="B80" t="str">
            <v>Program Pengembangan Prasarana dan Sarana Pertanian</v>
          </cell>
          <cell r="C80" t="str">
            <v>Jumlah Alsintan yang diadakan. Panjang jaringan irigasi desa yang
dibangun/direhab. Panjang
Jalan Usaha Tani/ Jalan Produksi yang dibentuk/ditingkatkan</v>
          </cell>
          <cell r="D80" t="str">
            <v>1,49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Alsintan=300
Unit. Jides=10
Km.Luas cetak
sawah baru = 0 Ha</v>
          </cell>
          <cell r="K80">
            <v>19453303350</v>
          </cell>
          <cell r="L80">
            <v>0</v>
          </cell>
          <cell r="M80">
            <v>0</v>
          </cell>
          <cell r="N80">
            <v>0</v>
          </cell>
        </row>
        <row r="81">
          <cell r="B81" t="str">
            <v>Kegiatan Pengembangan/Rehabilitasi  Sumber-Sumber Air</v>
          </cell>
          <cell r="C81" t="str">
            <v>Panjang jides yang dibangun/rehab (km)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6</v>
          </cell>
          <cell r="K81">
            <v>9522189700</v>
          </cell>
          <cell r="L81">
            <v>0</v>
          </cell>
          <cell r="M81">
            <v>0</v>
          </cell>
          <cell r="N81">
            <v>0</v>
          </cell>
        </row>
        <row r="82">
          <cell r="B82" t="str">
            <v>Kegiatan Fasilitasi Dan Penyediaan Alat Dan Mesin Pertanaian</v>
          </cell>
          <cell r="C82" t="str">
            <v>Jumlah Pengadaan Alsintan (unit)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200</v>
          </cell>
          <cell r="K82">
            <v>2863900000</v>
          </cell>
          <cell r="L82">
            <v>0</v>
          </cell>
          <cell r="M82">
            <v>0</v>
          </cell>
          <cell r="N82">
            <v>0</v>
          </cell>
        </row>
        <row r="83">
          <cell r="B83" t="str">
            <v>Kegiatan Pembangunan Dan Peningkatan Jalan Usaha Tani</v>
          </cell>
          <cell r="C83" t="str">
            <v>Panjang Jalan Usaha Tani yang
dibangun/ditingkatkan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25</v>
          </cell>
          <cell r="K83">
            <v>3803413150</v>
          </cell>
          <cell r="L83">
            <v>0</v>
          </cell>
          <cell r="M83">
            <v>0</v>
          </cell>
          <cell r="N83">
            <v>0</v>
          </cell>
        </row>
        <row r="84">
          <cell r="B84" t="str">
            <v>Kegiatan Pembangunan Dan Peningkatan Jalan Produksi</v>
          </cell>
          <cell r="C84" t="str">
            <v>Panjang jalan Produksi yang
dibangun/ditingkatkan (km)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12</v>
          </cell>
          <cell r="K84">
            <v>2189500000</v>
          </cell>
          <cell r="L84">
            <v>0</v>
          </cell>
          <cell r="M84">
            <v>0</v>
          </cell>
          <cell r="N84">
            <v>0</v>
          </cell>
        </row>
        <row r="85">
          <cell r="B85" t="str">
            <v>Program Peningkatan Produksi Tanaman Perkebunan</v>
          </cell>
          <cell r="C85" t="str">
            <v>Jumlah Produksi Lada (ton)
Jumlah Produksi Kakao (ton)
Jumlah Produksi Kelapa Sawit (ton)</v>
          </cell>
          <cell r="D85" t="str">
            <v>3854
12400
245630</v>
          </cell>
          <cell r="E85">
            <v>0</v>
          </cell>
          <cell r="F85" t="str">
            <v>4.094.000
13.597.000
258.364.000</v>
          </cell>
          <cell r="G85">
            <v>518827500</v>
          </cell>
          <cell r="H85">
            <v>0</v>
          </cell>
          <cell r="I85">
            <v>0</v>
          </cell>
          <cell r="J85" t="str">
            <v>4.301
16.147
285.102</v>
          </cell>
          <cell r="K85">
            <v>5326616250</v>
          </cell>
          <cell r="L85">
            <v>0</v>
          </cell>
          <cell r="M85">
            <v>0</v>
          </cell>
          <cell r="N85">
            <v>0</v>
          </cell>
        </row>
        <row r="86">
          <cell r="B86" t="str">
            <v>Kegiatan Ekstensifikasi, Intensifikasi Dan Peremajaan
Tanaman Kakao</v>
          </cell>
          <cell r="C86" t="str">
            <v>Jumlah Luasan Tanaman Kakao
yang diidentifikasikan /direhabilitasi/diremajakan (Ha)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2000</v>
          </cell>
          <cell r="K86">
            <v>4258101250</v>
          </cell>
          <cell r="L86">
            <v>0</v>
          </cell>
          <cell r="M86">
            <v>0</v>
          </cell>
          <cell r="N86">
            <v>0</v>
          </cell>
        </row>
        <row r="87">
          <cell r="B87" t="str">
            <v>DINAS KELAUTAN DAN PERIKANAN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</row>
        <row r="88">
          <cell r="B88" t="str">
            <v>Program Pengembangan Budidaya Perikanan</v>
          </cell>
          <cell r="C88" t="str">
            <v>Jumlah produksi
Perikanan Budidaya (ton)</v>
          </cell>
          <cell r="D88">
            <v>42922</v>
          </cell>
          <cell r="E88">
            <v>0</v>
          </cell>
          <cell r="F88">
            <v>44210000</v>
          </cell>
          <cell r="G88">
            <v>1657296400</v>
          </cell>
          <cell r="H88">
            <v>0</v>
          </cell>
          <cell r="I88">
            <v>0</v>
          </cell>
          <cell r="J88">
            <v>45497</v>
          </cell>
          <cell r="K88">
            <v>5734924650</v>
          </cell>
          <cell r="L88">
            <v>0</v>
          </cell>
          <cell r="M88">
            <v>45497</v>
          </cell>
        </row>
        <row r="89">
          <cell r="B89" t="str">
            <v>Kegiatan Pembangunan Jalan Produksi Tambak</v>
          </cell>
          <cell r="C89" t="str">
            <v>Jumlah jalan produksi tambak
yang dibangun (km)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25</v>
          </cell>
          <cell r="K89">
            <v>1569230000</v>
          </cell>
          <cell r="L89">
            <v>0</v>
          </cell>
          <cell r="M89">
            <v>0</v>
          </cell>
        </row>
        <row r="90">
          <cell r="B90" t="str">
            <v xml:space="preserve">Kegiatan Pembangunan Jembatan Tambak Dan Plat Duiker </v>
          </cell>
          <cell r="C90" t="str">
            <v>Jumlah jembatan tambak yang
dibangun (unit)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5</v>
          </cell>
          <cell r="K90">
            <v>1757140000</v>
          </cell>
          <cell r="L90">
            <v>0</v>
          </cell>
          <cell r="M90">
            <v>5</v>
          </cell>
        </row>
        <row r="91">
          <cell r="B91" t="str">
            <v>Kegiatan Pembangunan/Rehabilitasi  Sarana Prasarana
Budidaya</v>
          </cell>
          <cell r="C91" t="str">
            <v>Jumlah Balai Benih Ikan yang
direhab/dibangun (unit/paket)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1</v>
          </cell>
          <cell r="K91">
            <v>1719889650</v>
          </cell>
          <cell r="L91">
            <v>0</v>
          </cell>
          <cell r="M91">
            <v>1</v>
          </cell>
        </row>
        <row r="92">
          <cell r="B92" t="str">
            <v>Program pengembangan perikanan tangkap</v>
          </cell>
          <cell r="C92" t="str">
            <v>Jumlah produksi Perikanan Tangkap (ton)</v>
          </cell>
          <cell r="D92">
            <v>8659</v>
          </cell>
          <cell r="E92">
            <v>0</v>
          </cell>
          <cell r="F92">
            <v>8702300</v>
          </cell>
          <cell r="G92">
            <v>7416554300</v>
          </cell>
          <cell r="H92">
            <v>0</v>
          </cell>
          <cell r="I92">
            <v>0</v>
          </cell>
          <cell r="J92">
            <v>8745.59</v>
          </cell>
          <cell r="K92">
            <v>9378642325</v>
          </cell>
          <cell r="L92">
            <v>0</v>
          </cell>
          <cell r="M92">
            <v>0</v>
          </cell>
        </row>
        <row r="93">
          <cell r="B93" t="str">
            <v>Kegiatan Pembangunan Tempat Pelelangan Ikan</v>
          </cell>
          <cell r="C93" t="str">
            <v>Jumlah Tambatan,TPI,fasilitas
pokok dan penunjang PPI yang
dibangun,direhab (Unit)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1</v>
          </cell>
          <cell r="K93">
            <v>6026577325</v>
          </cell>
          <cell r="L93">
            <v>0</v>
          </cell>
          <cell r="M93">
            <v>1</v>
          </cell>
        </row>
        <row r="94">
          <cell r="B94" t="str">
            <v>Kegiatan Pegembangan Sarana Prasarana Penangkapan Ikan</v>
          </cell>
          <cell r="C94" t="str">
            <v>Jumlah Bantuan Mesin
Ketinting/Mesin tempel yang diadakan (Unit)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40</v>
          </cell>
          <cell r="K94">
            <v>2389275000</v>
          </cell>
          <cell r="L94">
            <v>0</v>
          </cell>
          <cell r="M94">
            <v>40</v>
          </cell>
        </row>
        <row r="95">
          <cell r="B95" t="str">
            <v>Kegiatan Pembangunan/Penerapan Teknologi Perikanan
Tangkap</v>
          </cell>
          <cell r="C95" t="str">
            <v>Jumlah apartemen ikan yang
diadakan (Unit)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2</v>
          </cell>
          <cell r="K95">
            <v>889000000</v>
          </cell>
          <cell r="L95">
            <v>0</v>
          </cell>
          <cell r="M95">
            <v>2</v>
          </cell>
        </row>
        <row r="96">
          <cell r="B96" t="str">
            <v>Program Optimalisasi pengelolaan dan pemasaran produksi perikanan</v>
          </cell>
          <cell r="C96" t="str">
            <v>Jumlah produksi
Pengolahan
ikan  (ton)</v>
          </cell>
          <cell r="D96">
            <v>302.39999999999998</v>
          </cell>
          <cell r="E96">
            <v>0</v>
          </cell>
          <cell r="F96">
            <v>303750</v>
          </cell>
          <cell r="G96">
            <v>1482852500</v>
          </cell>
          <cell r="H96">
            <v>0</v>
          </cell>
          <cell r="I96">
            <v>0</v>
          </cell>
          <cell r="J96">
            <v>305.27</v>
          </cell>
          <cell r="K96">
            <v>1919115000</v>
          </cell>
          <cell r="L96">
            <v>0</v>
          </cell>
          <cell r="M96">
            <v>305.27</v>
          </cell>
        </row>
        <row r="97">
          <cell r="B97" t="str">
            <v>Kegiatan Optimalisasi Pengelolaan Dan Pemasaran Hasil
Perikanan</v>
          </cell>
          <cell r="C97" t="str">
            <v>Jumlah Sarana prasarana pokok
dan Pendukung Industri perikanan yang dibangun/direhab/diadakan (Unit)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20</v>
          </cell>
          <cell r="K97">
            <v>1426630000</v>
          </cell>
          <cell r="L97">
            <v>0</v>
          </cell>
          <cell r="M97">
            <v>20</v>
          </cell>
        </row>
        <row r="98">
          <cell r="B98" t="str">
            <v>DPMPTSP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</row>
        <row r="99">
          <cell r="B99" t="str">
            <v>Program Peningkatan Promosi dan Kerjasama Investasi</v>
          </cell>
          <cell r="C99" t="str">
            <v>- persentase jumlah promosi yang dilaksanakan
- Nilai investasi PMA $ dan PMDN Rp.</v>
          </cell>
          <cell r="D99" t="str">
            <v>0</v>
          </cell>
          <cell r="E99">
            <v>0</v>
          </cell>
          <cell r="F99" t="str">
            <v>0</v>
          </cell>
          <cell r="G99">
            <v>334386400</v>
          </cell>
          <cell r="H99">
            <v>0</v>
          </cell>
          <cell r="I99">
            <v>0</v>
          </cell>
          <cell r="J99" t="str">
            <v>n/a</v>
          </cell>
          <cell r="K99">
            <v>543029000</v>
          </cell>
          <cell r="L99">
            <v>0</v>
          </cell>
          <cell r="M99">
            <v>557902300</v>
          </cell>
        </row>
        <row r="100">
          <cell r="B100" t="str">
            <v>Kegiatan Penyelenggaraan Pameran Investasi</v>
          </cell>
          <cell r="C100" t="str">
            <v>Jumlah keikutsertaan pameran
investasi tingkat propinsi
regional dan nasional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 t="str">
            <v>n/a</v>
          </cell>
          <cell r="K100">
            <v>331030000</v>
          </cell>
          <cell r="L100">
            <v>0</v>
          </cell>
          <cell r="M100">
            <v>0</v>
          </cell>
        </row>
        <row r="101">
          <cell r="B101" t="str">
            <v>Program Peningkatan Iklim Investasi dan Realisasi Investasi</v>
          </cell>
          <cell r="C101" t="str">
            <v>Jumlah minat dan rencana investasi (investor)</v>
          </cell>
          <cell r="D101">
            <v>25</v>
          </cell>
          <cell r="E101">
            <v>0</v>
          </cell>
          <cell r="F101">
            <v>30</v>
          </cell>
          <cell r="G101">
            <v>91747600</v>
          </cell>
          <cell r="H101">
            <v>0</v>
          </cell>
          <cell r="I101">
            <v>0</v>
          </cell>
          <cell r="J101" t="str">
            <v>n/a</v>
          </cell>
          <cell r="K101">
            <v>237077000</v>
          </cell>
          <cell r="L101">
            <v>0</v>
          </cell>
          <cell r="M101">
            <v>519097000</v>
          </cell>
        </row>
        <row r="102">
          <cell r="B102" t="str">
            <v>Memfasilitasi Dan Koordinasi Kerjasama Di Bidang Investasi</v>
          </cell>
          <cell r="C102" t="str">
            <v>Jumlah UMKM perusahaan yangdifasilitasi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 t="str">
            <v>n/a</v>
          </cell>
          <cell r="K102">
            <v>73879000</v>
          </cell>
          <cell r="L102">
            <v>0</v>
          </cell>
          <cell r="M102">
            <v>0</v>
          </cell>
        </row>
        <row r="103">
          <cell r="B103" t="str">
            <v>Penyusunan Cetak Biru (Master Plan) Pengembangan Penanaman Modal</v>
          </cell>
          <cell r="C103" t="str">
            <v>Database bidang penanaman
modal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 t="str">
            <v>n/a</v>
          </cell>
          <cell r="K103">
            <v>84596000</v>
          </cell>
          <cell r="L103">
            <v>0</v>
          </cell>
          <cell r="M103">
            <v>0</v>
          </cell>
        </row>
        <row r="104">
          <cell r="B104" t="str">
            <v>Program Pengawasan dan Pengendalian PM dan PTSP</v>
          </cell>
          <cell r="C104" t="str">
            <v>persentase PMA dan PMDN yang dibina</v>
          </cell>
          <cell r="D104" t="str">
            <v>0</v>
          </cell>
          <cell r="E104">
            <v>0</v>
          </cell>
          <cell r="F104" t="str">
            <v>0</v>
          </cell>
          <cell r="G104">
            <v>0</v>
          </cell>
          <cell r="H104">
            <v>0</v>
          </cell>
          <cell r="I104">
            <v>0</v>
          </cell>
          <cell r="J104" t="str">
            <v>n/a</v>
          </cell>
          <cell r="K104">
            <v>0</v>
          </cell>
          <cell r="L104">
            <v>0</v>
          </cell>
          <cell r="M104">
            <v>0</v>
          </cell>
        </row>
      </sheetData>
      <sheetData sheetId="5"/>
      <sheetData sheetId="6"/>
      <sheetData sheetId="7">
        <row r="3">
          <cell r="B3" t="str">
            <v>DINAS PENDIDIKAN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 t="str">
            <v>Target</v>
          </cell>
          <cell r="K3" t="str">
            <v>Anggaran</v>
          </cell>
        </row>
        <row r="4">
          <cell r="B4" t="str">
            <v>Program Pendidikan Anak Usia Dini</v>
          </cell>
          <cell r="C4" t="str">
            <v>APK PAUD formal dan Non
Formal</v>
          </cell>
          <cell r="D4">
            <v>0</v>
          </cell>
          <cell r="E4">
            <v>0</v>
          </cell>
          <cell r="F4">
            <v>0</v>
          </cell>
          <cell r="G4">
            <v>1559495000</v>
          </cell>
          <cell r="H4">
            <v>0</v>
          </cell>
          <cell r="I4">
            <v>0</v>
          </cell>
          <cell r="J4">
            <v>0.49</v>
          </cell>
          <cell r="K4">
            <v>3575607600</v>
          </cell>
        </row>
        <row r="5">
          <cell r="B5" t="str">
            <v xml:space="preserve">Kegiatan Penambahan Ruang Kelas Sekolah </v>
          </cell>
          <cell r="C5" t="str">
            <v>Jumlah RKB yang dibangun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8</v>
          </cell>
          <cell r="K5">
            <v>1667125000</v>
          </cell>
        </row>
        <row r="6">
          <cell r="B6" t="str">
            <v>Kegiatan Penyelenggaraan Pendidikan Anak Usia Dini</v>
          </cell>
          <cell r="C6" t="str">
            <v>Jumlah TK yang mendapatkan
pelayanan PAUD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11</v>
          </cell>
          <cell r="K6">
            <v>607875000</v>
          </cell>
        </row>
        <row r="7">
          <cell r="B7" t="str">
            <v xml:space="preserve">Kegiatan Pembangunan Pagar Sekolah </v>
          </cell>
          <cell r="C7" t="str">
            <v>Pagar sekolah yang dibangun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19866600</v>
          </cell>
        </row>
        <row r="8">
          <cell r="B8" t="str">
            <v>Program Wajib Belajar Pendidikan Dasar Sembilan Tahun</v>
          </cell>
          <cell r="C8" t="str">
            <v>AK SD</v>
          </cell>
          <cell r="D8">
            <v>80</v>
          </cell>
          <cell r="E8">
            <v>0</v>
          </cell>
          <cell r="F8">
            <v>84</v>
          </cell>
          <cell r="G8">
            <v>88822422831</v>
          </cell>
          <cell r="H8">
            <v>0</v>
          </cell>
          <cell r="I8">
            <v>0</v>
          </cell>
          <cell r="J8">
            <v>99.44</v>
          </cell>
          <cell r="K8">
            <v>96542666148</v>
          </cell>
        </row>
        <row r="9">
          <cell r="B9">
            <v>0</v>
          </cell>
          <cell r="C9" t="str">
            <v>AK SMP</v>
          </cell>
          <cell r="D9">
            <v>20</v>
          </cell>
          <cell r="E9">
            <v>0</v>
          </cell>
          <cell r="F9">
            <v>20</v>
          </cell>
          <cell r="G9">
            <v>0</v>
          </cell>
          <cell r="H9">
            <v>0</v>
          </cell>
          <cell r="I9">
            <v>0</v>
          </cell>
          <cell r="J9">
            <v>98.87</v>
          </cell>
          <cell r="K9">
            <v>0</v>
          </cell>
        </row>
        <row r="10">
          <cell r="B10">
            <v>0</v>
          </cell>
          <cell r="C10" t="str">
            <v>AM SD</v>
          </cell>
          <cell r="D10">
            <v>122</v>
          </cell>
          <cell r="E10">
            <v>0</v>
          </cell>
          <cell r="F10">
            <v>135</v>
          </cell>
          <cell r="G10">
            <v>0</v>
          </cell>
          <cell r="H10">
            <v>0</v>
          </cell>
          <cell r="I10">
            <v>0</v>
          </cell>
          <cell r="J10">
            <v>90.22</v>
          </cell>
          <cell r="K10">
            <v>0</v>
          </cell>
        </row>
        <row r="11">
          <cell r="B11">
            <v>0</v>
          </cell>
          <cell r="C11" t="str">
            <v>AM SMP</v>
          </cell>
          <cell r="D11">
            <v>51.98</v>
          </cell>
          <cell r="E11">
            <v>0</v>
          </cell>
          <cell r="F11">
            <v>51.98</v>
          </cell>
          <cell r="G11">
            <v>0</v>
          </cell>
          <cell r="H11">
            <v>0</v>
          </cell>
          <cell r="I11">
            <v>0</v>
          </cell>
          <cell r="J11">
            <v>93.54</v>
          </cell>
          <cell r="K11">
            <v>0</v>
          </cell>
        </row>
        <row r="12">
          <cell r="B12">
            <v>0</v>
          </cell>
          <cell r="C12" t="str">
            <v>APK SD</v>
          </cell>
          <cell r="D12">
            <v>50</v>
          </cell>
          <cell r="E12">
            <v>0</v>
          </cell>
          <cell r="F12">
            <v>50</v>
          </cell>
          <cell r="G12">
            <v>0</v>
          </cell>
          <cell r="H12">
            <v>0</v>
          </cell>
          <cell r="I12">
            <v>0</v>
          </cell>
          <cell r="J12">
            <v>108.6</v>
          </cell>
          <cell r="K12">
            <v>0</v>
          </cell>
        </row>
        <row r="13">
          <cell r="B13">
            <v>0</v>
          </cell>
          <cell r="C13" t="str">
            <v>APK SMP</v>
          </cell>
          <cell r="D13">
            <v>50</v>
          </cell>
          <cell r="E13">
            <v>0</v>
          </cell>
          <cell r="F13">
            <v>50</v>
          </cell>
          <cell r="G13">
            <v>0</v>
          </cell>
          <cell r="H13">
            <v>0</v>
          </cell>
          <cell r="I13">
            <v>0</v>
          </cell>
          <cell r="J13">
            <v>104.03</v>
          </cell>
          <cell r="K13">
            <v>0</v>
          </cell>
        </row>
        <row r="14">
          <cell r="B14">
            <v>0</v>
          </cell>
          <cell r="C14" t="str">
            <v>APM SD</v>
          </cell>
          <cell r="D14">
            <v>41.85</v>
          </cell>
          <cell r="E14">
            <v>0</v>
          </cell>
          <cell r="F14">
            <v>42.3</v>
          </cell>
          <cell r="G14">
            <v>0</v>
          </cell>
          <cell r="H14">
            <v>0</v>
          </cell>
          <cell r="I14">
            <v>0</v>
          </cell>
          <cell r="J14">
            <v>99.1</v>
          </cell>
          <cell r="K14">
            <v>0</v>
          </cell>
        </row>
        <row r="15">
          <cell r="B15">
            <v>0</v>
          </cell>
          <cell r="C15" t="str">
            <v>APM SMP</v>
          </cell>
          <cell r="D15">
            <v>70</v>
          </cell>
          <cell r="E15">
            <v>0</v>
          </cell>
          <cell r="F15">
            <v>70</v>
          </cell>
          <cell r="G15">
            <v>0</v>
          </cell>
          <cell r="H15">
            <v>0</v>
          </cell>
          <cell r="I15">
            <v>0</v>
          </cell>
          <cell r="J15">
            <v>81.34</v>
          </cell>
          <cell r="K15">
            <v>0</v>
          </cell>
        </row>
        <row r="16">
          <cell r="B16">
            <v>0</v>
          </cell>
          <cell r="C16" t="str">
            <v>APS 7-12 thn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95.22</v>
          </cell>
          <cell r="K16">
            <v>0</v>
          </cell>
        </row>
        <row r="17">
          <cell r="B17">
            <v>0</v>
          </cell>
          <cell r="C17" t="str">
            <v>APS 13-15 thn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96.44</v>
          </cell>
          <cell r="K17">
            <v>0</v>
          </cell>
        </row>
        <row r="18">
          <cell r="B18">
            <v>0</v>
          </cell>
          <cell r="C18" t="str">
            <v>APtS SD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0.23</v>
          </cell>
          <cell r="K18">
            <v>0</v>
          </cell>
        </row>
        <row r="19">
          <cell r="B19">
            <v>0</v>
          </cell>
          <cell r="C19" t="str">
            <v>APtS SMP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0.39</v>
          </cell>
          <cell r="K19">
            <v>0</v>
          </cell>
        </row>
        <row r="20">
          <cell r="B20" t="str">
            <v xml:space="preserve">Kegiatan Penambahan Ruang Kelas Sekolah </v>
          </cell>
          <cell r="C20" t="str">
            <v>Jumlah RKB SD yang dibangun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51</v>
          </cell>
          <cell r="K20">
            <v>15167388269</v>
          </cell>
        </row>
        <row r="21">
          <cell r="B21">
            <v>0</v>
          </cell>
          <cell r="C21" t="str">
            <v>Jumlah RKB SMP yang dibangun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22</v>
          </cell>
          <cell r="K21">
            <v>0</v>
          </cell>
        </row>
        <row r="22">
          <cell r="B22" t="str">
            <v>Kegiatan Penyediaan Bantuan Operasional Sekolah (Bos) Jenjang SD/MI/SDLB Dan SMP/MTS Serta Pesantren Salafiyah Dan Satuan Pendidikan NonIslam Setara SD Dan SMP</v>
          </cell>
          <cell r="C22" t="str">
            <v>Jumlah sekolah penerima dana BOS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36436064000</v>
          </cell>
        </row>
        <row r="23">
          <cell r="B23" t="str">
            <v>Kegiatan Pembangunan Pagar Sekolah</v>
          </cell>
          <cell r="C23" t="str">
            <v>Kegiatan Panjang  pagar SD yang dibangun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3000</v>
          </cell>
          <cell r="K23">
            <v>6169343669</v>
          </cell>
        </row>
        <row r="24">
          <cell r="B24">
            <v>0</v>
          </cell>
          <cell r="C24" t="str">
            <v>Kegiatan Panjang  pagar SMP yang dibangun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1000</v>
          </cell>
          <cell r="K24">
            <v>0</v>
          </cell>
        </row>
        <row r="25">
          <cell r="B25" t="str">
            <v>Kegiatan Pelayanan Pendidikan Gratis</v>
          </cell>
          <cell r="C25" t="str">
            <v>Jumlah sekolah yang menerima
Dana Operasional Pendidikan
Gratis SD sederajat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211</v>
          </cell>
          <cell r="K25">
            <v>10598605800</v>
          </cell>
        </row>
        <row r="26">
          <cell r="B26" t="str">
            <v>Program Pendidikan Non Formal</v>
          </cell>
          <cell r="C26" t="str">
            <v>ANGKA MELEK HURUF</v>
          </cell>
          <cell r="D26">
            <v>0</v>
          </cell>
          <cell r="E26">
            <v>0</v>
          </cell>
          <cell r="F26">
            <v>0</v>
          </cell>
          <cell r="G26">
            <v>1013632500</v>
          </cell>
          <cell r="H26">
            <v>0</v>
          </cell>
          <cell r="I26">
            <v>0</v>
          </cell>
          <cell r="J26">
            <v>97.33</v>
          </cell>
          <cell r="K26">
            <v>861962500</v>
          </cell>
        </row>
        <row r="27">
          <cell r="B27" t="str">
            <v>Kegiatan Pemberian Bantuan Operasional Pendidikan Non
Formal</v>
          </cell>
          <cell r="C27" t="str">
            <v>Jumlah waraga belajar kejar pakat A,B dan C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Paket A=40 org,
Pakt B 100 org,
Paket C 125 org</v>
          </cell>
          <cell r="K27">
            <v>395500000</v>
          </cell>
        </row>
        <row r="28">
          <cell r="B28" t="str">
            <v>Kegiatan Pelaksanaan Ujian Sekolah dan Ujian Nasional Kesetaraan</v>
          </cell>
          <cell r="C28" t="str">
            <v>Jumlah peserta ujian kesetaraan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225</v>
          </cell>
          <cell r="K28">
            <v>197902500</v>
          </cell>
        </row>
        <row r="29">
          <cell r="B29" t="str">
            <v>Program Peningkatan Mutu Pendidik dan Tenaga Kependidikan</v>
          </cell>
          <cell r="C29" t="str">
            <v>Persentase Peningkatan mutu guru mata pelajaran (%)</v>
          </cell>
          <cell r="D29">
            <v>0</v>
          </cell>
          <cell r="E29">
            <v>0</v>
          </cell>
          <cell r="F29">
            <v>0</v>
          </cell>
          <cell r="G29">
            <v>672081000</v>
          </cell>
          <cell r="H29">
            <v>0</v>
          </cell>
          <cell r="I29">
            <v>0</v>
          </cell>
          <cell r="J29">
            <v>0</v>
          </cell>
          <cell r="K29">
            <v>751749000</v>
          </cell>
        </row>
        <row r="30">
          <cell r="B30">
            <v>0</v>
          </cell>
          <cell r="C30" t="str">
            <v>Guru bersertifikat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73</v>
          </cell>
          <cell r="K30">
            <v>0</v>
          </cell>
        </row>
        <row r="31">
          <cell r="B31">
            <v>0</v>
          </cell>
          <cell r="C31" t="str">
            <v>Guru berkualifikasi S-1/D-IV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89</v>
          </cell>
          <cell r="K31">
            <v>0</v>
          </cell>
        </row>
        <row r="32">
          <cell r="B32">
            <v>0</v>
          </cell>
          <cell r="C32" t="str">
            <v>Rasio guru:murid SD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32</v>
          </cell>
          <cell r="K32">
            <v>0</v>
          </cell>
        </row>
        <row r="33">
          <cell r="B33">
            <v>0</v>
          </cell>
          <cell r="C33" t="str">
            <v>Rasio guru:murid SMP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36</v>
          </cell>
          <cell r="K33">
            <v>0</v>
          </cell>
        </row>
        <row r="34">
          <cell r="B34" t="str">
            <v>Kegiatan Pelaksanaan Sertifikasi Pendidik</v>
          </cell>
          <cell r="C34" t="str">
            <v>Jumlah peserta sosialisasi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206</v>
          </cell>
          <cell r="K34">
            <v>90370000</v>
          </cell>
        </row>
        <row r="35">
          <cell r="B35" t="str">
            <v>Kegiatan Pembinaan kelompok kerja guru</v>
          </cell>
          <cell r="C35" t="str">
            <v>Jumlah guru pemandu tiap mata pelajaran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362</v>
          </cell>
          <cell r="K35">
            <v>132548000</v>
          </cell>
        </row>
        <row r="36">
          <cell r="B36" t="str">
            <v>Kegiatan Pembinaan kelompok kerja guru</v>
          </cell>
          <cell r="C36" t="str">
            <v>Jumlah guru pemandu tiap mata pelajaran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362</v>
          </cell>
          <cell r="K36">
            <v>132498000</v>
          </cell>
        </row>
        <row r="37">
          <cell r="B37" t="str">
            <v>Pengembangan Sistem Penghargaan Dan Perlindungan Terhadap Profesi Pendidik</v>
          </cell>
          <cell r="C37" t="str">
            <v>Jumlah guru mengikuti lomba guru berprestasi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256</v>
          </cell>
          <cell r="K37">
            <v>119637000</v>
          </cell>
        </row>
        <row r="38">
          <cell r="B38" t="str">
            <v>Pembinaan Musyawarah Guru Mata Pelajaran</v>
          </cell>
          <cell r="C38" t="str">
            <v>Jumlah guru mata pelajaran yang bermusyawarah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585</v>
          </cell>
          <cell r="K38">
            <v>138715000</v>
          </cell>
        </row>
        <row r="39">
          <cell r="B39" t="str">
            <v>Program Manajemen Pelayanan Pendidikan</v>
          </cell>
          <cell r="C39" t="str">
            <v>Persentase angka partisipasi pendidikan tinggi</v>
          </cell>
          <cell r="D39">
            <v>0</v>
          </cell>
          <cell r="E39">
            <v>0</v>
          </cell>
          <cell r="F39">
            <v>0</v>
          </cell>
          <cell r="G39">
            <v>19982650000</v>
          </cell>
          <cell r="H39">
            <v>0</v>
          </cell>
          <cell r="I39">
            <v>0</v>
          </cell>
          <cell r="J39">
            <v>0.2</v>
          </cell>
          <cell r="K39">
            <v>16324360500</v>
          </cell>
        </row>
        <row r="40">
          <cell r="B40" t="str">
            <v>Kegiatan Pelaksanaan Kerjasama Secara Kelembagaan Di
Bidang Pendidikan</v>
          </cell>
          <cell r="C40" t="str">
            <v>Jumlah mahasiswa menerima bantuan pendidikan tinggi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3875</v>
          </cell>
          <cell r="K40">
            <v>15678905000</v>
          </cell>
        </row>
        <row r="41">
          <cell r="B41" t="str">
            <v>Kegiatan Pembinaan Dewan Pendidikan</v>
          </cell>
          <cell r="C41" t="str">
            <v>Jumlah program dewan pendidikan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1</v>
          </cell>
          <cell r="K41">
            <v>410187500</v>
          </cell>
        </row>
        <row r="42">
          <cell r="B42" t="str">
            <v>Penyediaan Jasa Guru PTT dan Guru Kontrak  (Berdasarkan UU ASN berubah nama menjadi P3K)</v>
          </cell>
          <cell r="C42" t="str">
            <v>Jumlah Guru Non PNS Upahjasa daerah terpencil dan guru agama menerima Insentif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B43">
            <v>0</v>
          </cell>
          <cell r="C43" t="str">
            <v>Upah jasa Tenaga Kependiikan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89</v>
          </cell>
          <cell r="K43">
            <v>0</v>
          </cell>
        </row>
        <row r="44">
          <cell r="B44">
            <v>0</v>
          </cell>
          <cell r="C44" t="str">
            <v>Upah jasa  guru daerah terpencil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146</v>
          </cell>
          <cell r="K44">
            <v>0</v>
          </cell>
        </row>
        <row r="45">
          <cell r="B45">
            <v>0</v>
          </cell>
          <cell r="C45" t="str">
            <v>Upah jasa guru agama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52</v>
          </cell>
          <cell r="K45">
            <v>0</v>
          </cell>
        </row>
        <row r="46">
          <cell r="B46">
            <v>0</v>
          </cell>
          <cell r="C46" t="str">
            <v>Honor daerah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</row>
        <row r="47">
          <cell r="B47" t="str">
            <v>DINAS KESEHATAN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</row>
        <row r="48">
          <cell r="B48" t="str">
            <v>Program Standarisasi Pelayanan Kesehatan</v>
          </cell>
          <cell r="C48" t="str">
            <v>Peningkatan Pelayanan Standarisasi Kesehatan</v>
          </cell>
          <cell r="D48" t="str">
            <v>- 7
- 50</v>
          </cell>
          <cell r="E48">
            <v>0</v>
          </cell>
          <cell r="F48" t="str">
            <v>- 7
- 50</v>
          </cell>
          <cell r="G48">
            <v>13049940580</v>
          </cell>
          <cell r="H48">
            <v>0</v>
          </cell>
          <cell r="I48">
            <v>0</v>
          </cell>
          <cell r="J48">
            <v>0</v>
          </cell>
          <cell r="K48">
            <v>13899362040</v>
          </cell>
        </row>
        <row r="49">
          <cell r="B49" t="str">
            <v>Kegiatan Evaluasi Dan Pengembangan Standar Pelayanan
Kesehatan</v>
          </cell>
          <cell r="C49" t="str">
            <v>Terlaksananya klaim Dana Kapitasi JKN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1</v>
          </cell>
          <cell r="K49">
            <v>12361681540</v>
          </cell>
        </row>
        <row r="50">
          <cell r="B50" t="str">
            <v xml:space="preserve">Kegiatan Peningkatan Kualitas Pelayanan Kesehatan </v>
          </cell>
          <cell r="C50" t="str">
            <v>Jumlah Puskesmas yang terakreditasi (PKM)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3</v>
          </cell>
          <cell r="K50">
            <v>1274316000</v>
          </cell>
        </row>
        <row r="51">
          <cell r="B51">
            <v>0</v>
          </cell>
          <cell r="C51" t="str">
            <v>Pembinaan SP2TP (PKM)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17</v>
          </cell>
          <cell r="K51">
            <v>0</v>
          </cell>
        </row>
        <row r="52">
          <cell r="B52">
            <v>0</v>
          </cell>
          <cell r="C52" t="str">
            <v>Pembinaan Manajemen Puskesmas (PKM)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17</v>
          </cell>
          <cell r="K52">
            <v>0</v>
          </cell>
        </row>
        <row r="53">
          <cell r="B53">
            <v>0</v>
          </cell>
          <cell r="C53" t="str">
            <v>Pembinaan tenaga teladan (PKM)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17</v>
          </cell>
          <cell r="K53">
            <v>0</v>
          </cell>
        </row>
        <row r="54">
          <cell r="B54">
            <v>0</v>
          </cell>
          <cell r="C54" t="str">
            <v>Penilaian tenaga teladan (PKM)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17</v>
          </cell>
          <cell r="K54">
            <v>0</v>
          </cell>
        </row>
        <row r="55">
          <cell r="B55">
            <v>0</v>
          </cell>
          <cell r="C55" t="str">
            <v>Penyusunan makalah tenaga 
kesehatan (PKM)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17</v>
          </cell>
          <cell r="K55">
            <v>0</v>
          </cell>
        </row>
        <row r="56">
          <cell r="B56" t="str">
            <v>Kegiatan Peningkatan Standarisasi Pelayanan Kesehatan</v>
          </cell>
          <cell r="C56" t="str">
            <v>Jumlah masyarakat yang mendapatkan pelayanan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1</v>
          </cell>
          <cell r="K56">
            <v>1033891500</v>
          </cell>
        </row>
        <row r="57">
          <cell r="B57" t="str">
            <v>Program pengadaan, peningkatan dan perbaikan sarana dan prasarana puskesmas/ puskemas pembantu dan jaringannya</v>
          </cell>
          <cell r="C57" t="str">
            <v>Peningkatan dan Perbaikan Sarana dan Prasarana Puskesmas/Puskesmas Pembantu dan Jaringannya</v>
          </cell>
          <cell r="D57">
            <v>15</v>
          </cell>
          <cell r="E57">
            <v>0</v>
          </cell>
          <cell r="F57">
            <v>15</v>
          </cell>
          <cell r="G57">
            <v>23513084679</v>
          </cell>
          <cell r="H57">
            <v>0</v>
          </cell>
          <cell r="I57">
            <v>0</v>
          </cell>
          <cell r="J57">
            <v>17</v>
          </cell>
          <cell r="K57">
            <v>16019868600</v>
          </cell>
        </row>
        <row r="58">
          <cell r="B58" t="str">
            <v>Kegiatan Pembangunan Puskesmas</v>
          </cell>
          <cell r="C58" t="str">
            <v>Jumlah Puskesmas yang Terbangun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4708000000</v>
          </cell>
        </row>
        <row r="59">
          <cell r="B59" t="str">
            <v>Kegiatan Pembangunan Puskesmas Pembantu</v>
          </cell>
          <cell r="C59" t="str">
            <v>Pembangunan Puskesmas Pembantu (pustu)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990760100</v>
          </cell>
        </row>
        <row r="60">
          <cell r="B60" t="str">
            <v>KegiatanPengadaan Puskesmas Keliling</v>
          </cell>
          <cell r="C60" t="str">
            <v>Jumlah Puskesmas keliling yang diadakan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2403800000</v>
          </cell>
        </row>
        <row r="61">
          <cell r="B61" t="str">
            <v>Kegiatan Pengadaan Sarana dan Prasarana Puskesmas</v>
          </cell>
          <cell r="C61" t="str">
            <v>Jumlah sarana dan prasarana puskesmas yang diadakan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10</v>
          </cell>
          <cell r="K61">
            <v>6611171000</v>
          </cell>
        </row>
        <row r="62">
          <cell r="B62" t="str">
            <v>Program kemitraan peningkatan pelayanan kesehatan</v>
          </cell>
          <cell r="C62" t="str">
            <v>Peningkatan pelayanan
kesehatan</v>
          </cell>
          <cell r="D62">
            <v>150000</v>
          </cell>
          <cell r="E62">
            <v>0</v>
          </cell>
          <cell r="F62">
            <v>150000</v>
          </cell>
          <cell r="G62">
            <v>17723016700</v>
          </cell>
          <cell r="H62">
            <v>0</v>
          </cell>
          <cell r="I62">
            <v>0</v>
          </cell>
          <cell r="J62">
            <v>0</v>
          </cell>
          <cell r="K62">
            <v>39730926000</v>
          </cell>
        </row>
        <row r="63">
          <cell r="B63" t="str">
            <v>Kegiatan Kemitraan Asuransi Kesehatan Masyarakat</v>
          </cell>
          <cell r="C63" t="str">
            <v>Jumlah Penduduk yang belum memiliki Jaminan Kesehatan (jiwa)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68736</v>
          </cell>
          <cell r="K63">
            <v>39520926000</v>
          </cell>
        </row>
        <row r="64">
          <cell r="B64" t="str">
            <v>Program Pengadaan, Peningkatan Sarana Dan Prasarana Rumah Sakit/ Rumah Sakit Jiwa/Rumah Sakit Paru-Paru/  Rumah Sakit Mata</v>
          </cell>
          <cell r="C64" t="str">
            <v>Peningkatan sarana dan
prasarana rumah sakit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1300500000</v>
          </cell>
        </row>
        <row r="65">
          <cell r="B65" t="str">
            <v>Pembangunan Rumah Sakit</v>
          </cell>
          <cell r="C65" t="str">
            <v>Jumlah dokumen hasil studi
kelayakan pendirian rumah sakit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816000000</v>
          </cell>
        </row>
        <row r="66">
          <cell r="B66" t="str">
            <v>DINAS PU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B67" t="str">
            <v>Program pembangunan jalan dan jembatan</v>
          </cell>
          <cell r="C67" t="str">
            <v>Jumlah jembatan dalam kondisi baik (unit)</v>
          </cell>
          <cell r="D67">
            <v>163</v>
          </cell>
          <cell r="E67">
            <v>202114968693</v>
          </cell>
          <cell r="F67">
            <v>173</v>
          </cell>
          <cell r="G67">
            <v>177466055509</v>
          </cell>
          <cell r="H67">
            <v>0</v>
          </cell>
          <cell r="I67">
            <v>0</v>
          </cell>
          <cell r="J67">
            <v>0</v>
          </cell>
          <cell r="K67">
            <v>112554092420</v>
          </cell>
        </row>
        <row r="68">
          <cell r="B68">
            <v>0</v>
          </cell>
          <cell r="C68" t="str">
            <v>Proporsi panjang jaringan jalan dalam kondisi baik (km)</v>
          </cell>
          <cell r="D68">
            <v>1329.79</v>
          </cell>
          <cell r="E68">
            <v>0</v>
          </cell>
          <cell r="F68">
            <v>1396.28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B69" t="str">
            <v>Pembangunan Jalan</v>
          </cell>
          <cell r="C69" t="str">
            <v>Panjang Jalan ditingkatkan -
Aspal  (Km)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28.5</v>
          </cell>
          <cell r="K69">
            <v>106392492420</v>
          </cell>
        </row>
        <row r="70">
          <cell r="B70" t="str">
            <v>Pembangunan Jembatan</v>
          </cell>
          <cell r="C70" t="str">
            <v>Jumlah jembatan yang dibangun
(Unit)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4</v>
          </cell>
          <cell r="K70">
            <v>6161600000</v>
          </cell>
        </row>
        <row r="71">
          <cell r="B71" t="str">
            <v>Program Pengembangan dan Pengelolaan Jaringan Irigasi, Rawa dan Jaringan Pengairan lainnya</v>
          </cell>
          <cell r="C71">
            <v>0</v>
          </cell>
          <cell r="D71">
            <v>51.21</v>
          </cell>
          <cell r="E71">
            <v>20858270705</v>
          </cell>
          <cell r="F71">
            <v>53.18</v>
          </cell>
          <cell r="G71">
            <v>23772109678</v>
          </cell>
          <cell r="H71">
            <v>0</v>
          </cell>
          <cell r="I71">
            <v>0</v>
          </cell>
          <cell r="J71">
            <v>0</v>
          </cell>
          <cell r="K71">
            <v>45879818000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B73" t="str">
            <v xml:space="preserve">Kegiatan Pembangunan Jaringan Air Bersih/Air Minum </v>
          </cell>
          <cell r="C73" t="str">
            <v>Jumlah kegiatan pembangunanair bersih/minum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6</v>
          </cell>
          <cell r="K73">
            <v>5382500000</v>
          </cell>
        </row>
        <row r="74">
          <cell r="B74" t="str">
            <v>Pembangunan Reservoir</v>
          </cell>
          <cell r="C74" t="str">
            <v>Jumlah kegiatan pembangunan
reservoir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6</v>
          </cell>
          <cell r="K74">
            <v>2866000000</v>
          </cell>
        </row>
        <row r="75">
          <cell r="B75" t="str">
            <v>Pembangunan Jaringan Irigasi</v>
          </cell>
          <cell r="C75" t="str">
            <v>Panjang jaringan yang
ditingkatkan (km)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20</v>
          </cell>
          <cell r="K75">
            <v>28893618000</v>
          </cell>
        </row>
        <row r="76">
          <cell r="B76" t="str">
            <v>Pembangunan Bendung</v>
          </cell>
          <cell r="C76" t="str">
            <v>Jumlah bendung yang dibangun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5</v>
          </cell>
          <cell r="K76">
            <v>5681000000</v>
          </cell>
        </row>
        <row r="77">
          <cell r="B77" t="str">
            <v>DINAS PERTANIAN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</row>
        <row r="78">
          <cell r="B78" t="str">
            <v>Program peningkatan produksi hasil peternakan</v>
          </cell>
          <cell r="C78" t="str">
            <v>Jumlah Populasi ternak Besar.
Jumlah Populasi ternak Kecil.
Jumlah Populasi Unggas</v>
          </cell>
          <cell r="D78" t="str">
            <v>- Jumlah populasi sapi = 14.010
- Jumlah populasi kambing = 10.326
- Jumlah populasi ayam = 382.503</v>
          </cell>
          <cell r="E78">
            <v>0</v>
          </cell>
          <cell r="F78" t="str">
            <v>- Jumlah populasi sapi = 15.021.000
- Jumlah populasi kambing = 13.454.000
- Jumlah populasi ayam = 1.446.811.000</v>
          </cell>
          <cell r="G78">
            <v>4714885000</v>
          </cell>
          <cell r="H78">
            <v>0</v>
          </cell>
          <cell r="I78">
            <v>0</v>
          </cell>
          <cell r="J78" t="str">
            <v>Ternak Besar = 17818 ekor
Ternak Kecil = 31.27 ekor
Unggas = 462.767 ekor</v>
          </cell>
          <cell r="K78">
            <v>3363726000</v>
          </cell>
        </row>
        <row r="79">
          <cell r="B79" t="str">
            <v>Pembibitan Dan Perawatan Ternak</v>
          </cell>
          <cell r="C79" t="str">
            <v>Jumlah ternak sapi yandigemukkan (ekor)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500</v>
          </cell>
          <cell r="K79">
            <v>3274000000</v>
          </cell>
        </row>
        <row r="80">
          <cell r="B80" t="str">
            <v>Program Pengembangan Prasarana dan Sarana Pertanian</v>
          </cell>
          <cell r="C80" t="str">
            <v>Jumlah Alsintan yang diadakan. Panjang jaringan irigasi desa yang
dibangun/direhab. Panjang
Jalan Usaha Tani/ Jalan Produksi yang dibentuk/ditingkatkan</v>
          </cell>
          <cell r="D80" t="str">
            <v>1,49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Alsintan=300
Unit. Jides=10
Km.Luas cetak
sawah baru = 0 Ha</v>
          </cell>
          <cell r="K80">
            <v>19453303350</v>
          </cell>
        </row>
        <row r="81">
          <cell r="B81" t="str">
            <v>Kegiatan Pengembangan/Rehabilitasi  Sumber-Sumber Air</v>
          </cell>
          <cell r="C81" t="str">
            <v>Panjang jides yang dibangun/rehab (km)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6</v>
          </cell>
          <cell r="K81">
            <v>9522189700</v>
          </cell>
        </row>
        <row r="82">
          <cell r="B82" t="str">
            <v>Kegiatan Fasilitasi Dan Penyediaan Alat Dan Mesin Pertanaian</v>
          </cell>
          <cell r="C82" t="str">
            <v>Jumlah Pengadaan Alsintan (unit)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200</v>
          </cell>
          <cell r="K82">
            <v>2863900000</v>
          </cell>
        </row>
        <row r="83">
          <cell r="B83" t="str">
            <v>Kegiatan Pembangunan Dan Peningkatan Jalan Usaha Tani</v>
          </cell>
          <cell r="C83" t="str">
            <v>Panjang Jalan Usaha Tani yang
dibangun/ditingkatkan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25</v>
          </cell>
          <cell r="K83">
            <v>3803413150</v>
          </cell>
        </row>
        <row r="84">
          <cell r="B84" t="str">
            <v>Kegiatan Pembangunan Dan Peningkatan Jalan Produksi</v>
          </cell>
          <cell r="C84" t="str">
            <v>Panjang jalan Produksi yang
dibangun/ditingkatkan (km)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12</v>
          </cell>
          <cell r="K84">
            <v>2189500000</v>
          </cell>
        </row>
        <row r="85">
          <cell r="B85" t="str">
            <v>Program Peningkatan Produksi Tanaman Perkebunan</v>
          </cell>
          <cell r="C85" t="str">
            <v>Jumlah Produksi Lada (ton)
Jumlah Produksi Kakao (ton)
Jumlah Produksi Kelapa Sawit (ton)</v>
          </cell>
          <cell r="D85" t="str">
            <v>3854
12400
245630</v>
          </cell>
          <cell r="E85">
            <v>0</v>
          </cell>
          <cell r="F85" t="str">
            <v>4.094.000
13.597.000
258.364.000</v>
          </cell>
          <cell r="G85">
            <v>518827500</v>
          </cell>
          <cell r="H85">
            <v>0</v>
          </cell>
          <cell r="I85">
            <v>0</v>
          </cell>
          <cell r="J85" t="str">
            <v>4.301
16.147
285.102</v>
          </cell>
          <cell r="K85">
            <v>5326616250</v>
          </cell>
        </row>
        <row r="86">
          <cell r="B86" t="str">
            <v>Kegiatan Ekstensifikasi, Intensifikasi Dan Peremajaan
Tanaman Kakao</v>
          </cell>
          <cell r="C86" t="str">
            <v>Jumlah Luasan Tanaman Kakao
yang diidentifikasikan /direhabilitasi/diremajakan (Ha)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2000</v>
          </cell>
          <cell r="K86">
            <v>4258101250</v>
          </cell>
        </row>
        <row r="87">
          <cell r="B87" t="str">
            <v>DINAS KELAUTAN DAN PERIKANAN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B88" t="str">
            <v>Program Pengembangan Budidaya Perikanan</v>
          </cell>
          <cell r="C88" t="str">
            <v>Jumlah produksi
Perikanan Budidaya (ton)</v>
          </cell>
          <cell r="D88">
            <v>42922</v>
          </cell>
          <cell r="E88">
            <v>0</v>
          </cell>
          <cell r="F88">
            <v>44210000</v>
          </cell>
          <cell r="G88">
            <v>1657296400</v>
          </cell>
          <cell r="H88">
            <v>0</v>
          </cell>
          <cell r="I88">
            <v>0</v>
          </cell>
          <cell r="J88">
            <v>45497</v>
          </cell>
          <cell r="K88">
            <v>6339004650</v>
          </cell>
        </row>
        <row r="89">
          <cell r="B89" t="str">
            <v>Kegiatan Pembangunan Jalan Produksi Tambak</v>
          </cell>
          <cell r="C89" t="str">
            <v>Jumlah jalan produksi tambak
yang dibangun (km)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25</v>
          </cell>
          <cell r="K89">
            <v>2203740000</v>
          </cell>
        </row>
        <row r="90">
          <cell r="B90" t="str">
            <v xml:space="preserve">Kegiatan Pembangunan Jembatan Tambak Dan Plat Duiker </v>
          </cell>
          <cell r="C90" t="str">
            <v>Jumlah jembatan tambak yang
dibangun (unit)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5</v>
          </cell>
          <cell r="K90">
            <v>1763110000</v>
          </cell>
        </row>
        <row r="91">
          <cell r="B91" t="str">
            <v>Kegiatan Pembangunan/Rehabilitasi  Sarana Prasarana
Budidaya</v>
          </cell>
          <cell r="C91" t="str">
            <v>Jumlah Balai Benih Ikan yang
direhab/dibangun (unit/paket)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1</v>
          </cell>
          <cell r="K91">
            <v>1705889650</v>
          </cell>
        </row>
        <row r="92">
          <cell r="B92" t="str">
            <v>Program pengembangan perikanan tangkap</v>
          </cell>
          <cell r="C92" t="str">
            <v>Jumlah produksi Perikanan Tangkap (ton)</v>
          </cell>
          <cell r="D92">
            <v>8659</v>
          </cell>
          <cell r="E92">
            <v>0</v>
          </cell>
          <cell r="F92">
            <v>8702300</v>
          </cell>
          <cell r="G92">
            <v>7416554300</v>
          </cell>
          <cell r="H92">
            <v>0</v>
          </cell>
          <cell r="I92">
            <v>0</v>
          </cell>
          <cell r="J92">
            <v>8745.59</v>
          </cell>
          <cell r="K92">
            <v>11289630650</v>
          </cell>
        </row>
        <row r="93">
          <cell r="B93" t="str">
            <v>Kegiatan Pembangunan Tempat Pelelangan Ikan</v>
          </cell>
          <cell r="C93" t="str">
            <v>Jumlah Tambatan,TPI,fasilitas
pokok dan penunjang PPI yang
dibangun,direhab (Unit)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1</v>
          </cell>
          <cell r="K93">
            <v>5468253325</v>
          </cell>
        </row>
        <row r="94">
          <cell r="B94" t="str">
            <v>Kegiatan Pegembangan Sarana Prasarana Penangkapan Ikan</v>
          </cell>
          <cell r="C94" t="str">
            <v>Jumlah Bantuan Mesin
Ketinting/Mesin tempel yang diadakan (Unit)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40</v>
          </cell>
          <cell r="K94">
            <v>1662219000</v>
          </cell>
        </row>
        <row r="95">
          <cell r="B95" t="str">
            <v>Kegiatan Pembangunan/Penerapan Teknologi Perikanan
Tangkap</v>
          </cell>
          <cell r="C95" t="str">
            <v>Jumlah apartemen ikan yang
diadakan (Unit)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2</v>
          </cell>
          <cell r="K95">
            <v>1769000000</v>
          </cell>
        </row>
        <row r="96">
          <cell r="B96" t="str">
            <v>Program Optimalisasi pengelolaan dan pemasaran produksi perikanan</v>
          </cell>
          <cell r="C96" t="str">
            <v>Jumlah produksi
Pengolahan
ikan  (ton)</v>
          </cell>
          <cell r="D96">
            <v>302.39999999999998</v>
          </cell>
          <cell r="E96">
            <v>0</v>
          </cell>
          <cell r="F96">
            <v>303750</v>
          </cell>
          <cell r="G96">
            <v>1482852500</v>
          </cell>
          <cell r="H96">
            <v>0</v>
          </cell>
          <cell r="I96">
            <v>0</v>
          </cell>
          <cell r="J96">
            <v>305.27</v>
          </cell>
          <cell r="K96">
            <v>1919115000</v>
          </cell>
        </row>
        <row r="97">
          <cell r="B97" t="str">
            <v>Kegiatan Optimalisasi Pengelolaan Dan Pemasaran Hasil
Perikanan</v>
          </cell>
          <cell r="C97" t="str">
            <v>Jumlah Sarana prasarana pokok
dan Pendukung Industri perikanan yang dibangun/direhab/diadakan (Unit)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20</v>
          </cell>
          <cell r="K97">
            <v>1426630000</v>
          </cell>
        </row>
        <row r="98">
          <cell r="B98" t="str">
            <v>DPMPTSP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B99" t="str">
            <v>Program Peningkatan Promosi dan Kerjasama Investasi</v>
          </cell>
          <cell r="C99" t="str">
            <v>- persentase jumlah promosi yang dilaksanakan
- Nilai investasi PMA $ dan PMDN Rp.</v>
          </cell>
          <cell r="D99" t="str">
            <v>0</v>
          </cell>
          <cell r="E99">
            <v>0</v>
          </cell>
          <cell r="F99" t="str">
            <v>0</v>
          </cell>
          <cell r="G99">
            <v>334386400</v>
          </cell>
          <cell r="H99">
            <v>0</v>
          </cell>
          <cell r="I99">
            <v>0</v>
          </cell>
          <cell r="J99">
            <v>0</v>
          </cell>
          <cell r="K99">
            <v>543029000</v>
          </cell>
        </row>
        <row r="100">
          <cell r="B100" t="str">
            <v>Kegiatan Penyelenggaraan Pameran Investasi</v>
          </cell>
          <cell r="C100" t="str">
            <v>Jumlah keikutsertaan pameran
investasi tingkat propinsi
regional dan nasional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331030000</v>
          </cell>
        </row>
        <row r="101">
          <cell r="B101" t="str">
            <v>Program Peningkatan Iklim Investasi dan Realisasi Investasi</v>
          </cell>
          <cell r="C101" t="str">
            <v>Jumlah minat dan rencana investasi (investor)</v>
          </cell>
          <cell r="D101">
            <v>25</v>
          </cell>
          <cell r="E101">
            <v>0</v>
          </cell>
          <cell r="F101">
            <v>30</v>
          </cell>
          <cell r="G101">
            <v>91747600</v>
          </cell>
          <cell r="H101">
            <v>0</v>
          </cell>
          <cell r="I101">
            <v>0</v>
          </cell>
          <cell r="J101">
            <v>0</v>
          </cell>
          <cell r="K101">
            <v>237077000</v>
          </cell>
        </row>
        <row r="102">
          <cell r="B102" t="str">
            <v>Memfasilitasi Dan Koordinasi Kerjasama Di Bidang Investasi</v>
          </cell>
          <cell r="C102" t="str">
            <v>Jumlah UMKM perusahaan yangdifasilitasi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73879000</v>
          </cell>
        </row>
        <row r="103">
          <cell r="B103" t="str">
            <v>Penyusunan Cetak Biru (Master Plan) Pengembangan Penanaman Modal</v>
          </cell>
          <cell r="C103" t="str">
            <v>Database bidang penanaman
modal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84596000</v>
          </cell>
        </row>
        <row r="104">
          <cell r="B104" t="str">
            <v>Program Pengawasan dan Pengendalian PM dan PTSP</v>
          </cell>
          <cell r="C104" t="str">
            <v>persentase PMA dan PMDN yang dibina</v>
          </cell>
          <cell r="D104" t="str">
            <v>0</v>
          </cell>
          <cell r="E104">
            <v>0</v>
          </cell>
          <cell r="F104" t="str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</sheetData>
      <sheetData sheetId="8">
        <row r="3">
          <cell r="B3" t="str">
            <v>DINAS PENDIDIKAN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 t="str">
            <v>Target</v>
          </cell>
          <cell r="K3" t="str">
            <v>Anggaran</v>
          </cell>
          <cell r="L3" t="str">
            <v>Target</v>
          </cell>
          <cell r="M3" t="str">
            <v>Anggaran</v>
          </cell>
        </row>
        <row r="4">
          <cell r="B4" t="str">
            <v>Program Pendidikan Anak Usia Dini</v>
          </cell>
          <cell r="C4" t="str">
            <v>APK PAUD formal dan Non
Formal</v>
          </cell>
          <cell r="D4">
            <v>0</v>
          </cell>
          <cell r="E4">
            <v>0</v>
          </cell>
          <cell r="F4">
            <v>0.44</v>
          </cell>
          <cell r="G4">
            <v>22097497500</v>
          </cell>
          <cell r="H4">
            <v>0.49</v>
          </cell>
          <cell r="I4">
            <v>14843297500</v>
          </cell>
          <cell r="J4">
            <v>0.49</v>
          </cell>
          <cell r="K4">
            <v>3575607600</v>
          </cell>
          <cell r="L4">
            <v>0.54</v>
          </cell>
          <cell r="M4">
            <v>19481839625</v>
          </cell>
        </row>
        <row r="5">
          <cell r="B5" t="str">
            <v xml:space="preserve">Kegiatan Penambahan Ruang Kelas Sekolah </v>
          </cell>
          <cell r="C5" t="str">
            <v>Jumlah RKB yang dibangun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1</v>
          </cell>
          <cell r="I5">
            <v>150000000</v>
          </cell>
          <cell r="J5">
            <v>8</v>
          </cell>
          <cell r="K5">
            <v>1667125000</v>
          </cell>
          <cell r="L5">
            <v>1</v>
          </cell>
          <cell r="M5">
            <v>259600000</v>
          </cell>
        </row>
        <row r="6">
          <cell r="B6" t="str">
            <v>Kegiatan Penyelenggaraan Pendidikan Anak Usia Dini</v>
          </cell>
          <cell r="C6" t="str">
            <v>Jumlah TK yang mendapatkan
pelayanan PAUD</v>
          </cell>
          <cell r="D6">
            <v>0</v>
          </cell>
          <cell r="E6">
            <v>0</v>
          </cell>
          <cell r="F6">
            <v>170</v>
          </cell>
          <cell r="G6">
            <v>2643777500</v>
          </cell>
          <cell r="H6">
            <v>170</v>
          </cell>
          <cell r="I6">
            <v>2643777500</v>
          </cell>
          <cell r="J6">
            <v>11</v>
          </cell>
          <cell r="K6">
            <v>607875000</v>
          </cell>
          <cell r="L6">
            <v>170</v>
          </cell>
          <cell r="M6">
            <v>2643777500</v>
          </cell>
        </row>
        <row r="7">
          <cell r="B7" t="str">
            <v xml:space="preserve">Kegiatan Pembangunan Pagar Sekolah </v>
          </cell>
          <cell r="C7" t="str">
            <v>Pagar sekolah yang dibangun</v>
          </cell>
          <cell r="D7">
            <v>0</v>
          </cell>
          <cell r="E7">
            <v>0</v>
          </cell>
          <cell r="F7">
            <v>100</v>
          </cell>
          <cell r="G7">
            <v>18750000000</v>
          </cell>
          <cell r="H7">
            <v>50</v>
          </cell>
          <cell r="I7">
            <v>9375000000</v>
          </cell>
          <cell r="J7">
            <v>0</v>
          </cell>
          <cell r="K7">
            <v>19866600</v>
          </cell>
          <cell r="L7">
            <v>75</v>
          </cell>
          <cell r="M7">
            <v>14062500000</v>
          </cell>
        </row>
        <row r="8">
          <cell r="B8" t="str">
            <v>Program Wajib Belajar Pendidikan Dasar Sembilan Tahun</v>
          </cell>
          <cell r="C8" t="str">
            <v>AK SD</v>
          </cell>
          <cell r="D8">
            <v>80</v>
          </cell>
          <cell r="E8">
            <v>0</v>
          </cell>
          <cell r="F8">
            <v>99.34</v>
          </cell>
          <cell r="G8">
            <v>55852756420</v>
          </cell>
          <cell r="H8">
            <v>99.44</v>
          </cell>
          <cell r="I8">
            <v>84451496662</v>
          </cell>
          <cell r="J8">
            <v>99.44</v>
          </cell>
          <cell r="K8">
            <v>96542666148</v>
          </cell>
          <cell r="L8">
            <v>99.54</v>
          </cell>
          <cell r="M8">
            <v>145808671869.72</v>
          </cell>
        </row>
        <row r="9">
          <cell r="B9">
            <v>0</v>
          </cell>
          <cell r="C9" t="str">
            <v>AK SMP</v>
          </cell>
          <cell r="D9">
            <v>20</v>
          </cell>
          <cell r="E9">
            <v>0</v>
          </cell>
          <cell r="F9">
            <v>98.7</v>
          </cell>
          <cell r="G9">
            <v>0</v>
          </cell>
          <cell r="H9">
            <v>98.87</v>
          </cell>
          <cell r="I9">
            <v>0</v>
          </cell>
          <cell r="J9">
            <v>98.87</v>
          </cell>
          <cell r="K9">
            <v>0</v>
          </cell>
          <cell r="L9">
            <v>99.05</v>
          </cell>
          <cell r="M9">
            <v>0</v>
          </cell>
        </row>
        <row r="10">
          <cell r="B10">
            <v>0</v>
          </cell>
          <cell r="C10" t="str">
            <v>AM SD</v>
          </cell>
          <cell r="D10">
            <v>122</v>
          </cell>
          <cell r="E10">
            <v>0</v>
          </cell>
          <cell r="F10">
            <v>89.96</v>
          </cell>
          <cell r="G10">
            <v>0</v>
          </cell>
          <cell r="H10">
            <v>90.22</v>
          </cell>
          <cell r="I10">
            <v>0</v>
          </cell>
          <cell r="J10">
            <v>90.22</v>
          </cell>
          <cell r="K10">
            <v>0</v>
          </cell>
          <cell r="L10">
            <v>90.06</v>
          </cell>
          <cell r="M10">
            <v>0</v>
          </cell>
        </row>
        <row r="11">
          <cell r="B11">
            <v>0</v>
          </cell>
          <cell r="C11" t="str">
            <v>AM SMP</v>
          </cell>
          <cell r="D11">
            <v>51.98</v>
          </cell>
          <cell r="E11">
            <v>0</v>
          </cell>
          <cell r="F11">
            <v>93.16</v>
          </cell>
          <cell r="G11">
            <v>0</v>
          </cell>
          <cell r="H11">
            <v>93.54</v>
          </cell>
          <cell r="I11">
            <v>0</v>
          </cell>
          <cell r="J11">
            <v>93.54</v>
          </cell>
          <cell r="K11">
            <v>0</v>
          </cell>
          <cell r="L11">
            <v>95.68</v>
          </cell>
          <cell r="M11">
            <v>0</v>
          </cell>
        </row>
        <row r="12">
          <cell r="B12">
            <v>0</v>
          </cell>
          <cell r="C12" t="str">
            <v>APK SD</v>
          </cell>
          <cell r="D12">
            <v>50</v>
          </cell>
          <cell r="E12">
            <v>0</v>
          </cell>
          <cell r="F12">
            <v>108.3</v>
          </cell>
          <cell r="G12">
            <v>0</v>
          </cell>
          <cell r="H12">
            <v>108.6</v>
          </cell>
          <cell r="I12">
            <v>0</v>
          </cell>
          <cell r="J12">
            <v>108.6</v>
          </cell>
          <cell r="K12">
            <v>0</v>
          </cell>
          <cell r="L12">
            <v>108.9</v>
          </cell>
          <cell r="M12">
            <v>0</v>
          </cell>
        </row>
        <row r="13">
          <cell r="B13">
            <v>0</v>
          </cell>
          <cell r="C13" t="str">
            <v>APK SMP</v>
          </cell>
          <cell r="D13">
            <v>50</v>
          </cell>
          <cell r="E13">
            <v>0</v>
          </cell>
          <cell r="F13">
            <v>103.02</v>
          </cell>
          <cell r="G13">
            <v>0</v>
          </cell>
          <cell r="H13">
            <v>104.03</v>
          </cell>
          <cell r="I13">
            <v>0</v>
          </cell>
          <cell r="J13">
            <v>104.03</v>
          </cell>
          <cell r="K13">
            <v>0</v>
          </cell>
          <cell r="L13">
            <v>105.04</v>
          </cell>
          <cell r="M13">
            <v>0</v>
          </cell>
        </row>
        <row r="14">
          <cell r="B14">
            <v>0</v>
          </cell>
          <cell r="C14" t="str">
            <v>APM SD</v>
          </cell>
          <cell r="D14">
            <v>41.85</v>
          </cell>
          <cell r="E14">
            <v>0</v>
          </cell>
          <cell r="F14">
            <v>99.03</v>
          </cell>
          <cell r="G14">
            <v>0</v>
          </cell>
          <cell r="H14">
            <v>99.1</v>
          </cell>
          <cell r="I14">
            <v>0</v>
          </cell>
          <cell r="J14">
            <v>99.1</v>
          </cell>
          <cell r="K14">
            <v>0</v>
          </cell>
          <cell r="L14">
            <v>99.2</v>
          </cell>
          <cell r="M14">
            <v>0</v>
          </cell>
        </row>
        <row r="15">
          <cell r="B15">
            <v>0</v>
          </cell>
          <cell r="C15" t="str">
            <v>APM SMP</v>
          </cell>
          <cell r="D15">
            <v>70</v>
          </cell>
          <cell r="E15">
            <v>0</v>
          </cell>
          <cell r="F15">
            <v>80.959999999999994</v>
          </cell>
          <cell r="G15">
            <v>0</v>
          </cell>
          <cell r="H15">
            <v>81.34</v>
          </cell>
          <cell r="I15">
            <v>0</v>
          </cell>
          <cell r="J15">
            <v>81.34</v>
          </cell>
          <cell r="K15">
            <v>0</v>
          </cell>
          <cell r="L15">
            <v>81.510000000000005</v>
          </cell>
          <cell r="M15">
            <v>0</v>
          </cell>
        </row>
        <row r="16">
          <cell r="B16">
            <v>0</v>
          </cell>
          <cell r="C16" t="str">
            <v>APS 7-12 thn</v>
          </cell>
          <cell r="D16">
            <v>0</v>
          </cell>
          <cell r="E16">
            <v>0</v>
          </cell>
          <cell r="F16">
            <v>95.76</v>
          </cell>
          <cell r="G16">
            <v>0</v>
          </cell>
          <cell r="H16">
            <v>95.22</v>
          </cell>
          <cell r="I16">
            <v>0</v>
          </cell>
          <cell r="J16">
            <v>95.22</v>
          </cell>
          <cell r="K16">
            <v>0</v>
          </cell>
          <cell r="L16">
            <v>95.67</v>
          </cell>
          <cell r="M16">
            <v>0</v>
          </cell>
        </row>
        <row r="17">
          <cell r="B17">
            <v>0</v>
          </cell>
          <cell r="C17" t="str">
            <v>APS 13-15 thn</v>
          </cell>
          <cell r="D17">
            <v>0</v>
          </cell>
          <cell r="E17">
            <v>0</v>
          </cell>
          <cell r="F17">
            <v>96.41</v>
          </cell>
          <cell r="G17">
            <v>0</v>
          </cell>
          <cell r="H17">
            <v>96.44</v>
          </cell>
          <cell r="I17">
            <v>0</v>
          </cell>
          <cell r="J17">
            <v>96.44</v>
          </cell>
          <cell r="K17">
            <v>0</v>
          </cell>
          <cell r="L17">
            <v>96.46</v>
          </cell>
          <cell r="M17">
            <v>0</v>
          </cell>
        </row>
        <row r="18">
          <cell r="B18">
            <v>0</v>
          </cell>
          <cell r="C18" t="str">
            <v>APtS SD</v>
          </cell>
          <cell r="D18">
            <v>0</v>
          </cell>
          <cell r="E18">
            <v>0</v>
          </cell>
          <cell r="F18">
            <v>0.25</v>
          </cell>
          <cell r="G18">
            <v>0</v>
          </cell>
          <cell r="H18">
            <v>0.23</v>
          </cell>
          <cell r="I18">
            <v>0</v>
          </cell>
          <cell r="J18">
            <v>0.23</v>
          </cell>
          <cell r="K18">
            <v>0</v>
          </cell>
          <cell r="L18">
            <v>0.21</v>
          </cell>
          <cell r="M18">
            <v>0</v>
          </cell>
        </row>
        <row r="19">
          <cell r="B19">
            <v>0</v>
          </cell>
          <cell r="C19" t="str">
            <v>APtS SMP</v>
          </cell>
          <cell r="D19">
            <v>0</v>
          </cell>
          <cell r="E19">
            <v>0</v>
          </cell>
          <cell r="F19">
            <v>0.44</v>
          </cell>
          <cell r="G19">
            <v>0</v>
          </cell>
          <cell r="H19">
            <v>0.39</v>
          </cell>
          <cell r="I19">
            <v>0</v>
          </cell>
          <cell r="J19">
            <v>0.39</v>
          </cell>
          <cell r="K19">
            <v>0</v>
          </cell>
          <cell r="L19">
            <v>0.35</v>
          </cell>
          <cell r="M19">
            <v>0</v>
          </cell>
        </row>
        <row r="20">
          <cell r="B20" t="str">
            <v xml:space="preserve">Kegiatan Penambahan Ruang Kelas Sekolah </v>
          </cell>
          <cell r="C20" t="str">
            <v>Jumlah RKB SD yang dibangun</v>
          </cell>
          <cell r="D20">
            <v>0</v>
          </cell>
          <cell r="E20">
            <v>0</v>
          </cell>
          <cell r="F20">
            <v>20</v>
          </cell>
          <cell r="G20">
            <v>3340000000</v>
          </cell>
          <cell r="H20">
            <v>23</v>
          </cell>
          <cell r="I20">
            <v>3841000000</v>
          </cell>
          <cell r="J20">
            <v>51</v>
          </cell>
          <cell r="K20">
            <v>15167388269</v>
          </cell>
          <cell r="L20">
            <v>28</v>
          </cell>
          <cell r="M20">
            <v>7278040000</v>
          </cell>
        </row>
        <row r="21">
          <cell r="B21">
            <v>0</v>
          </cell>
          <cell r="C21" t="str">
            <v>Jumlah RKB SMP yang dibangun</v>
          </cell>
          <cell r="D21">
            <v>0</v>
          </cell>
          <cell r="E21">
            <v>0</v>
          </cell>
          <cell r="F21">
            <v>12</v>
          </cell>
          <cell r="G21">
            <v>2004000000</v>
          </cell>
          <cell r="H21">
            <v>12</v>
          </cell>
          <cell r="I21">
            <v>2004000000</v>
          </cell>
          <cell r="J21">
            <v>22</v>
          </cell>
          <cell r="K21">
            <v>0</v>
          </cell>
          <cell r="L21">
            <v>12</v>
          </cell>
          <cell r="M21">
            <v>0</v>
          </cell>
        </row>
        <row r="22">
          <cell r="B22" t="str">
            <v>Kegiatan Penyediaan Bantuan Operasional Sekolah (Bos) Jenjang SD/MI/SDLB Dan SMP/MTS Serta Pesantren Salafiyah Dan Satuan Pendidikan NonIslam Setara SD Dan SMP</v>
          </cell>
          <cell r="C22" t="str">
            <v>Jumlah sekolah penerima dana BOS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36436064000</v>
          </cell>
          <cell r="L22">
            <v>0</v>
          </cell>
          <cell r="M22">
            <v>37395800000</v>
          </cell>
        </row>
        <row r="23">
          <cell r="B23" t="str">
            <v>Kegiatan Pembangunan Pagar Sekolah</v>
          </cell>
          <cell r="C23" t="str">
            <v>Kegiatan Panjang  pagar SD yang dibangun</v>
          </cell>
          <cell r="D23">
            <v>0</v>
          </cell>
          <cell r="E23">
            <v>0</v>
          </cell>
          <cell r="F23">
            <v>3000</v>
          </cell>
          <cell r="G23">
            <v>3900000000</v>
          </cell>
          <cell r="H23">
            <v>3000</v>
          </cell>
          <cell r="I23">
            <v>3900000000</v>
          </cell>
          <cell r="J23">
            <v>3000</v>
          </cell>
          <cell r="K23">
            <v>6169343669</v>
          </cell>
          <cell r="L23">
            <v>4500</v>
          </cell>
          <cell r="M23">
            <v>9582248000</v>
          </cell>
        </row>
        <row r="24">
          <cell r="B24">
            <v>0</v>
          </cell>
          <cell r="C24" t="str">
            <v>Kegiatan Panjang  pagar SMP yang dibangun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1000</v>
          </cell>
          <cell r="K24">
            <v>0</v>
          </cell>
          <cell r="L24">
            <v>1000</v>
          </cell>
          <cell r="M24">
            <v>2132498000</v>
          </cell>
        </row>
        <row r="25">
          <cell r="B25" t="str">
            <v>Kegiatan Pelayanan Pendidikan Gratis</v>
          </cell>
          <cell r="C25" t="str">
            <v>- Jumlah sekolah yang menerima
Dana Operasional Pendidikan
Gratis SD sederajat
- Jumlah sekolah yang menerima Dana
Operasional Pendidikan Gratis sMP</v>
          </cell>
          <cell r="D25">
            <v>0</v>
          </cell>
          <cell r="E25">
            <v>0</v>
          </cell>
          <cell r="F25">
            <v>247</v>
          </cell>
          <cell r="G25">
            <v>17048434000</v>
          </cell>
          <cell r="H25">
            <v>247</v>
          </cell>
          <cell r="I25">
            <v>18048434000</v>
          </cell>
          <cell r="J25">
            <v>211</v>
          </cell>
          <cell r="K25">
            <v>10598605800</v>
          </cell>
          <cell r="L25">
            <v>211</v>
          </cell>
          <cell r="M25">
            <v>14664204000</v>
          </cell>
        </row>
        <row r="26">
          <cell r="B26" t="str">
            <v>Program Pendidikan Non Formal</v>
          </cell>
          <cell r="C26" t="str">
            <v>ANGKA MELEK HURUF</v>
          </cell>
          <cell r="D26">
            <v>0</v>
          </cell>
          <cell r="E26">
            <v>0</v>
          </cell>
          <cell r="F26">
            <v>97.24</v>
          </cell>
          <cell r="G26">
            <v>317025000</v>
          </cell>
          <cell r="H26">
            <v>97.33</v>
          </cell>
          <cell r="I26">
            <v>309825000</v>
          </cell>
          <cell r="J26">
            <v>97.33</v>
          </cell>
          <cell r="K26">
            <v>861962500</v>
          </cell>
          <cell r="L26">
            <v>97.42</v>
          </cell>
          <cell r="M26">
            <v>1006002500</v>
          </cell>
        </row>
        <row r="27">
          <cell r="B27" t="str">
            <v>Kegiatan Pemberian Bantuan Operasional Pendidikan Non
Formal</v>
          </cell>
          <cell r="C27" t="str">
            <v>Jumlah waraga belajar kejar pakat A,B dan C</v>
          </cell>
          <cell r="D27">
            <v>0</v>
          </cell>
          <cell r="E27">
            <v>0</v>
          </cell>
          <cell r="F27" t="str">
            <v>n/a</v>
          </cell>
          <cell r="G27" t="str">
            <v>n/a</v>
          </cell>
          <cell r="H27" t="str">
            <v>n/a</v>
          </cell>
          <cell r="I27" t="str">
            <v>n/a</v>
          </cell>
          <cell r="J27" t="str">
            <v>Paket A=40 org,
Pakt B 100 org,
Paket C 125 org</v>
          </cell>
          <cell r="K27">
            <v>395500000</v>
          </cell>
          <cell r="L27" t="str">
            <v>Paket A=30 org,
Pakt B 100 org,
Paket C 200 org</v>
          </cell>
          <cell r="M27">
            <v>510000000</v>
          </cell>
        </row>
        <row r="28">
          <cell r="B28" t="str">
            <v>Kegiatan Pelaksanaan Ujian Sekolah dan Ujian Nasional Kesetaraan</v>
          </cell>
          <cell r="C28" t="str">
            <v>Jumlah peserta ujian kesetaraan</v>
          </cell>
          <cell r="D28">
            <v>0</v>
          </cell>
          <cell r="E28">
            <v>0</v>
          </cell>
          <cell r="F28" t="str">
            <v>n/a</v>
          </cell>
          <cell r="G28" t="str">
            <v>n/a</v>
          </cell>
          <cell r="H28" t="str">
            <v>n/a</v>
          </cell>
          <cell r="I28" t="str">
            <v>n/a</v>
          </cell>
          <cell r="J28">
            <v>225</v>
          </cell>
          <cell r="K28">
            <v>197902500</v>
          </cell>
          <cell r="L28">
            <v>0</v>
          </cell>
          <cell r="M28">
            <v>0</v>
          </cell>
        </row>
        <row r="29">
          <cell r="B29" t="str">
            <v>Program Peningkatan Mutu Pendidik dan Tenaga Kependidikan</v>
          </cell>
          <cell r="C29" t="str">
            <v>Persentase Peningkatan mutu guru mata pelajaran (%)</v>
          </cell>
          <cell r="D29">
            <v>0</v>
          </cell>
          <cell r="E29">
            <v>0</v>
          </cell>
          <cell r="F29">
            <v>0</v>
          </cell>
          <cell r="G29">
            <v>1713803000</v>
          </cell>
          <cell r="H29">
            <v>0</v>
          </cell>
          <cell r="I29">
            <v>1732834100</v>
          </cell>
          <cell r="J29">
            <v>0</v>
          </cell>
          <cell r="K29">
            <v>751749000</v>
          </cell>
          <cell r="L29">
            <v>0</v>
          </cell>
          <cell r="M29">
            <v>1957173310</v>
          </cell>
        </row>
        <row r="30">
          <cell r="B30">
            <v>0</v>
          </cell>
          <cell r="C30" t="str">
            <v>Guru bersertifikat</v>
          </cell>
          <cell r="D30">
            <v>0</v>
          </cell>
          <cell r="E30">
            <v>0</v>
          </cell>
          <cell r="F30">
            <v>0.62</v>
          </cell>
          <cell r="G30">
            <v>0</v>
          </cell>
          <cell r="H30">
            <v>0.73</v>
          </cell>
          <cell r="I30">
            <v>0</v>
          </cell>
          <cell r="J30">
            <v>0.73</v>
          </cell>
          <cell r="K30">
            <v>0</v>
          </cell>
          <cell r="L30">
            <v>0.87</v>
          </cell>
          <cell r="M30">
            <v>0</v>
          </cell>
        </row>
        <row r="31">
          <cell r="B31">
            <v>0</v>
          </cell>
          <cell r="C31" t="str">
            <v>Guru berkualifikasi S-1/D-IV</v>
          </cell>
          <cell r="D31">
            <v>0</v>
          </cell>
          <cell r="E31">
            <v>0</v>
          </cell>
          <cell r="F31">
            <v>0.86</v>
          </cell>
          <cell r="G31">
            <v>0</v>
          </cell>
          <cell r="H31">
            <v>0.89</v>
          </cell>
          <cell r="I31">
            <v>0</v>
          </cell>
          <cell r="J31">
            <v>0.89</v>
          </cell>
          <cell r="K31">
            <v>0</v>
          </cell>
          <cell r="L31">
            <v>0.92</v>
          </cell>
          <cell r="M31">
            <v>0</v>
          </cell>
        </row>
        <row r="32">
          <cell r="B32">
            <v>0</v>
          </cell>
          <cell r="C32" t="str">
            <v>Rasio guru:murid SD</v>
          </cell>
          <cell r="D32">
            <v>0</v>
          </cell>
          <cell r="E32">
            <v>0</v>
          </cell>
          <cell r="F32">
            <v>32</v>
          </cell>
          <cell r="G32">
            <v>0</v>
          </cell>
          <cell r="H32">
            <v>32</v>
          </cell>
          <cell r="I32">
            <v>0</v>
          </cell>
          <cell r="J32">
            <v>32</v>
          </cell>
          <cell r="K32">
            <v>0</v>
          </cell>
          <cell r="L32">
            <v>32</v>
          </cell>
          <cell r="M32">
            <v>0</v>
          </cell>
        </row>
        <row r="33">
          <cell r="B33">
            <v>0</v>
          </cell>
          <cell r="C33" t="str">
            <v>Rasio guru:murid SMP</v>
          </cell>
          <cell r="D33">
            <v>0</v>
          </cell>
          <cell r="E33">
            <v>0</v>
          </cell>
          <cell r="F33">
            <v>36</v>
          </cell>
          <cell r="G33">
            <v>0</v>
          </cell>
          <cell r="H33">
            <v>36</v>
          </cell>
          <cell r="I33">
            <v>0</v>
          </cell>
          <cell r="J33">
            <v>36</v>
          </cell>
          <cell r="K33">
            <v>0</v>
          </cell>
          <cell r="L33">
            <v>36</v>
          </cell>
          <cell r="M33">
            <v>0</v>
          </cell>
        </row>
        <row r="34">
          <cell r="B34" t="str">
            <v>Kegiatan Pelaksanaan Sertifikasi Pendidik</v>
          </cell>
          <cell r="C34" t="str">
            <v>Jumlah peserta sosialisasi</v>
          </cell>
          <cell r="D34">
            <v>0</v>
          </cell>
          <cell r="E34">
            <v>0</v>
          </cell>
          <cell r="F34">
            <v>200</v>
          </cell>
          <cell r="G34">
            <v>150000000</v>
          </cell>
          <cell r="H34">
            <v>200</v>
          </cell>
          <cell r="I34">
            <v>150000000</v>
          </cell>
          <cell r="J34">
            <v>206</v>
          </cell>
          <cell r="K34">
            <v>90370000</v>
          </cell>
          <cell r="L34">
            <v>200</v>
          </cell>
          <cell r="M34">
            <v>174005000</v>
          </cell>
        </row>
        <row r="35">
          <cell r="B35" t="str">
            <v>Kegiatan Pembinaan kelompok kerja guru</v>
          </cell>
          <cell r="C35" t="str">
            <v>Jumlah guru pemandu tiap mata pelajaran</v>
          </cell>
          <cell r="D35">
            <v>0</v>
          </cell>
          <cell r="E35">
            <v>0</v>
          </cell>
          <cell r="F35">
            <v>1685</v>
          </cell>
          <cell r="G35">
            <v>50000000</v>
          </cell>
          <cell r="H35">
            <v>1685</v>
          </cell>
          <cell r="I35">
            <v>50000000</v>
          </cell>
          <cell r="J35">
            <v>362</v>
          </cell>
          <cell r="K35">
            <v>132548000</v>
          </cell>
          <cell r="L35">
            <v>348</v>
          </cell>
          <cell r="M35">
            <v>200000000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362</v>
          </cell>
          <cell r="K36">
            <v>132498000</v>
          </cell>
          <cell r="L36">
            <v>0</v>
          </cell>
          <cell r="M36">
            <v>0</v>
          </cell>
        </row>
        <row r="37">
          <cell r="B37" t="str">
            <v>Pengembangan Sistem Penghargaan Dan Perlindungan Terhadap Profesi Pendidik</v>
          </cell>
          <cell r="C37" t="str">
            <v>Jumlah guru mengikuti lomba guru berprestasi</v>
          </cell>
          <cell r="D37">
            <v>0</v>
          </cell>
          <cell r="E37">
            <v>0</v>
          </cell>
          <cell r="F37">
            <v>94</v>
          </cell>
          <cell r="G37">
            <v>103884000</v>
          </cell>
          <cell r="H37">
            <v>94</v>
          </cell>
          <cell r="I37">
            <v>114272400</v>
          </cell>
          <cell r="J37">
            <v>256</v>
          </cell>
          <cell r="K37">
            <v>119637000</v>
          </cell>
          <cell r="L37">
            <v>94</v>
          </cell>
          <cell r="M37">
            <v>125699640</v>
          </cell>
        </row>
        <row r="38">
          <cell r="B38" t="str">
            <v>Pembinaan Musyawarah Guru Mata Pelajaran</v>
          </cell>
          <cell r="C38" t="str">
            <v>Jumlah guru mata pelajaran yang bermusyawarah</v>
          </cell>
          <cell r="D38">
            <v>0</v>
          </cell>
          <cell r="E38">
            <v>0</v>
          </cell>
          <cell r="F38">
            <v>512</v>
          </cell>
          <cell r="G38">
            <v>250000000</v>
          </cell>
          <cell r="H38">
            <v>512</v>
          </cell>
          <cell r="I38">
            <v>250000000</v>
          </cell>
          <cell r="J38">
            <v>585</v>
          </cell>
          <cell r="K38">
            <v>138715000</v>
          </cell>
          <cell r="L38">
            <v>512</v>
          </cell>
          <cell r="M38">
            <v>225000000</v>
          </cell>
        </row>
        <row r="39">
          <cell r="B39" t="str">
            <v>Program Manajemen Pelayanan Pendidikan</v>
          </cell>
          <cell r="C39" t="str">
            <v>Persentase angka partisipasi pendidikan tinggi</v>
          </cell>
          <cell r="D39">
            <v>0</v>
          </cell>
          <cell r="E39">
            <v>0</v>
          </cell>
          <cell r="F39">
            <v>0.2</v>
          </cell>
          <cell r="G39">
            <v>20134250000</v>
          </cell>
          <cell r="H39">
            <v>0.2</v>
          </cell>
          <cell r="I39">
            <v>22702250000</v>
          </cell>
          <cell r="J39">
            <v>0.2</v>
          </cell>
          <cell r="K39">
            <v>16324360500</v>
          </cell>
          <cell r="L39">
            <v>0.2</v>
          </cell>
          <cell r="M39">
            <v>25647050000</v>
          </cell>
        </row>
        <row r="40">
          <cell r="B40" t="str">
            <v>Kegiatan Pelaksanaan Kerjasama Secara Kelembagaan Di
Bidang Pendidikan</v>
          </cell>
          <cell r="C40" t="str">
            <v>Jumlah mahasiswa menerima bantuan pendidikan tinggi</v>
          </cell>
          <cell r="D40">
            <v>0</v>
          </cell>
          <cell r="E40">
            <v>0</v>
          </cell>
          <cell r="F40">
            <v>3233</v>
          </cell>
          <cell r="G40">
            <v>12932000000</v>
          </cell>
          <cell r="H40">
            <v>3875</v>
          </cell>
          <cell r="I40">
            <v>15500000000</v>
          </cell>
          <cell r="J40">
            <v>3875</v>
          </cell>
          <cell r="K40">
            <v>15678905000</v>
          </cell>
          <cell r="L40">
            <v>4490</v>
          </cell>
          <cell r="M40">
            <v>17960000000</v>
          </cell>
        </row>
        <row r="41">
          <cell r="B41" t="str">
            <v>Kegiatan Pembinaan Dewan Pendidikan</v>
          </cell>
          <cell r="C41" t="str">
            <v>Jumlah program dewan pendidikan</v>
          </cell>
          <cell r="D41">
            <v>0</v>
          </cell>
          <cell r="E41">
            <v>0</v>
          </cell>
          <cell r="F41">
            <v>3</v>
          </cell>
          <cell r="G41">
            <v>450000000</v>
          </cell>
          <cell r="H41">
            <v>3</v>
          </cell>
          <cell r="I41">
            <v>450000000</v>
          </cell>
          <cell r="J41">
            <v>1</v>
          </cell>
          <cell r="K41">
            <v>410187500</v>
          </cell>
          <cell r="L41">
            <v>1</v>
          </cell>
          <cell r="M41">
            <v>450000000</v>
          </cell>
        </row>
        <row r="42">
          <cell r="B42" t="str">
            <v>Penyediaan Jasa Guru PTT dan Guru Kontrak  (Berdasarkan UU ASN berubah nama menjadi P3K)</v>
          </cell>
          <cell r="C42" t="str">
            <v>Jumlah Guru Non PNS Upahjasa daerah terpencil dan guru agama menerima Insentif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6057650000</v>
          </cell>
        </row>
        <row r="43">
          <cell r="B43">
            <v>0</v>
          </cell>
          <cell r="C43" t="str">
            <v>Upah jasa Tenaga Kependiikan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89</v>
          </cell>
          <cell r="K43">
            <v>0</v>
          </cell>
          <cell r="L43">
            <v>248</v>
          </cell>
          <cell r="M43">
            <v>0</v>
          </cell>
        </row>
        <row r="44">
          <cell r="B44">
            <v>0</v>
          </cell>
          <cell r="C44" t="str">
            <v>Upah jasa  guru daerah terpencil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146</v>
          </cell>
          <cell r="K44">
            <v>0</v>
          </cell>
          <cell r="L44">
            <v>117</v>
          </cell>
          <cell r="M44">
            <v>0</v>
          </cell>
        </row>
        <row r="45">
          <cell r="B45">
            <v>0</v>
          </cell>
          <cell r="C45" t="str">
            <v>Upah jasa guru agama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52</v>
          </cell>
          <cell r="K45">
            <v>0</v>
          </cell>
          <cell r="L45">
            <v>50</v>
          </cell>
          <cell r="M45">
            <v>0</v>
          </cell>
        </row>
        <row r="46">
          <cell r="B46">
            <v>0</v>
          </cell>
          <cell r="C46" t="str">
            <v>Honor daerah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8</v>
          </cell>
          <cell r="M46">
            <v>0</v>
          </cell>
        </row>
        <row r="47">
          <cell r="B47" t="str">
            <v>DINAS KESEHATAN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Program Standarisasi Pelayanan Kesehatan</v>
          </cell>
          <cell r="C48" t="str">
            <v>Peningkatan Pelayanan Standarisasi Kesehatan</v>
          </cell>
          <cell r="D48" t="str">
            <v>- 7
- 50</v>
          </cell>
          <cell r="E48">
            <v>0</v>
          </cell>
          <cell r="F48">
            <v>17</v>
          </cell>
          <cell r="G48">
            <v>5964590750</v>
          </cell>
          <cell r="H48">
            <v>17</v>
          </cell>
          <cell r="I48">
            <v>6031791325</v>
          </cell>
          <cell r="J48">
            <v>0</v>
          </cell>
          <cell r="K48">
            <v>13899362040</v>
          </cell>
          <cell r="L48">
            <v>0</v>
          </cell>
          <cell r="M48">
            <v>5706663750</v>
          </cell>
        </row>
        <row r="49">
          <cell r="B49" t="str">
            <v>Kegiatan Evaluasi Dan Pengembangan Standar Pelayanan
Kesehatan</v>
          </cell>
          <cell r="C49" t="str">
            <v xml:space="preserve"> Jumlah masyarakat yang memiliki JKN</v>
          </cell>
          <cell r="D49">
            <v>0</v>
          </cell>
          <cell r="E49">
            <v>0</v>
          </cell>
          <cell r="F49">
            <v>1</v>
          </cell>
          <cell r="G49">
            <v>5000000000</v>
          </cell>
          <cell r="H49">
            <v>1</v>
          </cell>
          <cell r="I49">
            <v>5000000000</v>
          </cell>
          <cell r="J49">
            <v>1</v>
          </cell>
          <cell r="K49">
            <v>12361681540</v>
          </cell>
          <cell r="L49">
            <v>1</v>
          </cell>
          <cell r="M49">
            <v>5000000000</v>
          </cell>
        </row>
        <row r="50">
          <cell r="B50" t="str">
            <v xml:space="preserve">Kegiatan Peningkatan Kualitas Pelayanan Kesehatan </v>
          </cell>
          <cell r="C50" t="str">
            <v>Jumlah Puskesmas yang terakreditasi (PKM)</v>
          </cell>
          <cell r="D50">
            <v>0</v>
          </cell>
          <cell r="E50">
            <v>0</v>
          </cell>
          <cell r="F50">
            <v>5</v>
          </cell>
          <cell r="G50">
            <v>689590750</v>
          </cell>
          <cell r="H50">
            <v>3</v>
          </cell>
          <cell r="I50">
            <v>600000000</v>
          </cell>
          <cell r="J50">
            <v>3</v>
          </cell>
          <cell r="K50">
            <v>1274316000</v>
          </cell>
          <cell r="L50">
            <v>2</v>
          </cell>
          <cell r="M50">
            <v>400000000</v>
          </cell>
        </row>
        <row r="51">
          <cell r="B51">
            <v>0</v>
          </cell>
          <cell r="C51" t="str">
            <v>Pembinaan SP2TP (PKM)</v>
          </cell>
          <cell r="D51">
            <v>0</v>
          </cell>
          <cell r="E51">
            <v>0</v>
          </cell>
          <cell r="F51">
            <v>17</v>
          </cell>
          <cell r="G51">
            <v>20000000</v>
          </cell>
          <cell r="H51">
            <v>17</v>
          </cell>
          <cell r="I51">
            <v>15000000</v>
          </cell>
          <cell r="J51">
            <v>17</v>
          </cell>
          <cell r="K51">
            <v>0</v>
          </cell>
          <cell r="L51">
            <v>17</v>
          </cell>
          <cell r="M51">
            <v>15000000</v>
          </cell>
        </row>
        <row r="52">
          <cell r="B52">
            <v>0</v>
          </cell>
          <cell r="C52" t="str">
            <v>Pembinaan Manajemen Puskesmas (PKM)</v>
          </cell>
          <cell r="D52">
            <v>0</v>
          </cell>
          <cell r="E52">
            <v>0</v>
          </cell>
          <cell r="F52">
            <v>17</v>
          </cell>
          <cell r="G52">
            <v>12415000</v>
          </cell>
          <cell r="H52">
            <v>17</v>
          </cell>
          <cell r="I52">
            <v>14898000</v>
          </cell>
          <cell r="J52">
            <v>17</v>
          </cell>
          <cell r="K52">
            <v>0</v>
          </cell>
          <cell r="L52">
            <v>17</v>
          </cell>
          <cell r="M52">
            <v>0</v>
          </cell>
        </row>
        <row r="53">
          <cell r="B53">
            <v>0</v>
          </cell>
          <cell r="C53" t="str">
            <v>Pembinaan tenaga teladan (PKM)</v>
          </cell>
          <cell r="D53">
            <v>0</v>
          </cell>
          <cell r="E53">
            <v>0</v>
          </cell>
          <cell r="F53">
            <v>17</v>
          </cell>
          <cell r="G53">
            <v>52900375</v>
          </cell>
          <cell r="H53">
            <v>17</v>
          </cell>
          <cell r="I53">
            <v>58190412.5</v>
          </cell>
          <cell r="J53">
            <v>17</v>
          </cell>
          <cell r="K53">
            <v>0</v>
          </cell>
          <cell r="L53">
            <v>17</v>
          </cell>
          <cell r="M53">
            <v>0</v>
          </cell>
        </row>
        <row r="54">
          <cell r="B54">
            <v>0</v>
          </cell>
          <cell r="C54" t="str">
            <v>Penilaian tenaga teladan (PKM)</v>
          </cell>
          <cell r="D54">
            <v>0</v>
          </cell>
          <cell r="E54">
            <v>0</v>
          </cell>
          <cell r="F54">
            <v>17</v>
          </cell>
          <cell r="G54">
            <v>52900375</v>
          </cell>
          <cell r="H54">
            <v>17</v>
          </cell>
          <cell r="I54">
            <v>58190412.5</v>
          </cell>
          <cell r="J54">
            <v>17</v>
          </cell>
          <cell r="K54">
            <v>0</v>
          </cell>
          <cell r="L54">
            <v>17</v>
          </cell>
          <cell r="M54">
            <v>0</v>
          </cell>
        </row>
        <row r="55">
          <cell r="B55">
            <v>0</v>
          </cell>
          <cell r="C55" t="str">
            <v>Penyusunan makalah tenaga 
kesehatan (PKM)</v>
          </cell>
          <cell r="D55">
            <v>0</v>
          </cell>
          <cell r="E55">
            <v>0</v>
          </cell>
          <cell r="F55">
            <v>17</v>
          </cell>
          <cell r="G55">
            <v>1375000</v>
          </cell>
          <cell r="H55">
            <v>17</v>
          </cell>
          <cell r="I55">
            <v>1512500</v>
          </cell>
          <cell r="J55">
            <v>17</v>
          </cell>
          <cell r="K55">
            <v>0</v>
          </cell>
          <cell r="L55">
            <v>17</v>
          </cell>
          <cell r="M55">
            <v>1663750</v>
          </cell>
        </row>
        <row r="56">
          <cell r="B56" t="str">
            <v>Kegiatan Peningkatan Standarisasi Pelayanan Kesehatan</v>
          </cell>
          <cell r="C56" t="str">
            <v>Jumlah masyarakat yang mendapatkan pelayanan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1</v>
          </cell>
          <cell r="K56">
            <v>1033891500</v>
          </cell>
          <cell r="L56">
            <v>1</v>
          </cell>
          <cell r="M56">
            <v>200000000</v>
          </cell>
        </row>
        <row r="57">
          <cell r="B57" t="str">
            <v>Program pengadaan, peningkatan dan perbaikan sarana dan prasarana puskesmas/ puskemas pembantu dan jaringannya</v>
          </cell>
          <cell r="C57" t="str">
            <v>Peningkatan dan Perbaikan Sarana dan Prasarana Puskesmas/Puskesmas Pembantu dan Jaringannya</v>
          </cell>
          <cell r="D57">
            <v>15</v>
          </cell>
          <cell r="E57">
            <v>0</v>
          </cell>
          <cell r="F57">
            <v>15</v>
          </cell>
          <cell r="G57">
            <v>23513084679</v>
          </cell>
          <cell r="H57">
            <v>0</v>
          </cell>
          <cell r="I57">
            <v>0</v>
          </cell>
          <cell r="J57">
            <v>17</v>
          </cell>
          <cell r="K57">
            <v>16019868600</v>
          </cell>
          <cell r="L57">
            <v>17</v>
          </cell>
          <cell r="M57">
            <v>18005955000</v>
          </cell>
        </row>
        <row r="58">
          <cell r="B58" t="str">
            <v>Kegiatan Pembangunan Puskesmas</v>
          </cell>
          <cell r="C58" t="str">
            <v>Jumlah Puskesmas yang Terbangun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4708000000</v>
          </cell>
          <cell r="L58">
            <v>0</v>
          </cell>
          <cell r="M58">
            <v>0</v>
          </cell>
        </row>
        <row r="59">
          <cell r="B59" t="str">
            <v>Kegiatan Pembangunan Puskesmas Pembantu</v>
          </cell>
          <cell r="C59" t="str">
            <v>Pembangunan Puskesmas Pembantu (pustu)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990760100</v>
          </cell>
          <cell r="L59">
            <v>1</v>
          </cell>
          <cell r="M59">
            <v>530000000</v>
          </cell>
        </row>
        <row r="60">
          <cell r="B60" t="str">
            <v>KegiatanPengadaan Puskesmas Keliling</v>
          </cell>
          <cell r="C60" t="str">
            <v>Jumlah Puskesmas keliling yang diadakan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2403800000</v>
          </cell>
          <cell r="L60">
            <v>3</v>
          </cell>
          <cell r="M60">
            <v>1650000000</v>
          </cell>
        </row>
        <row r="61">
          <cell r="B61" t="str">
            <v>Kegiatan Pengadaan Sarana dan Prasarana Puskesmas</v>
          </cell>
          <cell r="C61" t="str">
            <v>Jumlah sarana dan prasarana puskesmas yang diadakan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10</v>
          </cell>
          <cell r="K61">
            <v>6611171000</v>
          </cell>
          <cell r="L61">
            <v>20</v>
          </cell>
          <cell r="M61">
            <v>4000000000</v>
          </cell>
        </row>
        <row r="62">
          <cell r="B62" t="str">
            <v>Program kemitraan peningkatan pelayanan kesehatan</v>
          </cell>
          <cell r="C62" t="str">
            <v>Peningkatan pelayanan
kesehatan</v>
          </cell>
          <cell r="D62">
            <v>150000</v>
          </cell>
          <cell r="E62">
            <v>0</v>
          </cell>
          <cell r="F62">
            <v>150000</v>
          </cell>
          <cell r="G62">
            <v>17723016700</v>
          </cell>
          <cell r="H62">
            <v>0</v>
          </cell>
          <cell r="I62">
            <v>0</v>
          </cell>
          <cell r="J62">
            <v>0</v>
          </cell>
          <cell r="K62">
            <v>39730926000</v>
          </cell>
          <cell r="L62">
            <v>0</v>
          </cell>
          <cell r="M62">
            <v>19475136000</v>
          </cell>
        </row>
        <row r="63">
          <cell r="B63" t="str">
            <v>Kegiatan Kemitraan Asuransi Kesehatan Masyarakat</v>
          </cell>
          <cell r="C63" t="str">
            <v>Jumlah Penduduk yang belum memiliki Jaminan Kesehatan (jiwa)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68736</v>
          </cell>
          <cell r="K63">
            <v>39520926000</v>
          </cell>
          <cell r="L63">
            <v>68736</v>
          </cell>
          <cell r="M63">
            <v>18971136000</v>
          </cell>
        </row>
        <row r="64">
          <cell r="B64" t="str">
            <v>Program Pengadaan, Peningkatan Sarana Dan Prasarana Rumah Sakit/ Rumah Sakit Jiwa/Rumah Sakit Paru-Paru/  Rumah Sakit Mata</v>
          </cell>
          <cell r="C64" t="str">
            <v>Peningkatan sarana dan
prasarana rumah sakit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1300500000</v>
          </cell>
          <cell r="L64">
            <v>0</v>
          </cell>
          <cell r="M64">
            <v>13030000000</v>
          </cell>
        </row>
        <row r="65">
          <cell r="B65" t="str">
            <v>Pembangunan Rumah Sakit</v>
          </cell>
          <cell r="C65" t="str">
            <v>Jumlah dokumen hasil studi
kelayakan pendirian rumah sakit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816000000</v>
          </cell>
          <cell r="L65">
            <v>0</v>
          </cell>
          <cell r="M65">
            <v>10950000000</v>
          </cell>
        </row>
        <row r="66">
          <cell r="B66" t="str">
            <v>DINAS PU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 t="str">
            <v>Program pembangunan jalan dan jembatan</v>
          </cell>
          <cell r="C67" t="str">
            <v>Jumlah jembatan dalam kondisi baik (unit)</v>
          </cell>
          <cell r="D67">
            <v>163</v>
          </cell>
          <cell r="E67">
            <v>202114968693</v>
          </cell>
          <cell r="F67">
            <v>173</v>
          </cell>
          <cell r="G67">
            <v>177466055509</v>
          </cell>
          <cell r="H67">
            <v>0</v>
          </cell>
          <cell r="I67">
            <v>0</v>
          </cell>
          <cell r="J67">
            <v>0</v>
          </cell>
          <cell r="K67">
            <v>112554092420</v>
          </cell>
          <cell r="L67">
            <v>0</v>
          </cell>
          <cell r="M67">
            <v>124500000000</v>
          </cell>
        </row>
        <row r="68">
          <cell r="B68">
            <v>0</v>
          </cell>
          <cell r="C68" t="str">
            <v>Proporsi panjang jaringan jalan dalam kondisi baik (km)</v>
          </cell>
          <cell r="D68">
            <v>1329.79</v>
          </cell>
          <cell r="E68">
            <v>0</v>
          </cell>
          <cell r="F68">
            <v>1396.28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B69" t="str">
            <v>Pembangunan Jalan</v>
          </cell>
          <cell r="C69" t="str">
            <v>Panjang Jalan ditingkatkan -
Aspal  (Km)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28.5</v>
          </cell>
          <cell r="K69">
            <v>106392492420</v>
          </cell>
          <cell r="L69">
            <v>28.5</v>
          </cell>
          <cell r="M69">
            <v>120000000000</v>
          </cell>
        </row>
        <row r="70">
          <cell r="B70" t="str">
            <v>Pembangunan Jembatan</v>
          </cell>
          <cell r="C70" t="str">
            <v>Jumlah jembatan yang dibangun
(Unit)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4</v>
          </cell>
          <cell r="K70">
            <v>6161600000</v>
          </cell>
          <cell r="L70">
            <v>4</v>
          </cell>
          <cell r="M70">
            <v>4500000000</v>
          </cell>
        </row>
        <row r="71">
          <cell r="B71" t="str">
            <v>Program Pengembangan dan Pengelolaan Jaringan Irigasi, Rawa dan Jaringan Pengairan lainnya</v>
          </cell>
          <cell r="C71">
            <v>0</v>
          </cell>
          <cell r="D71">
            <v>51.21</v>
          </cell>
          <cell r="E71">
            <v>20858270705</v>
          </cell>
          <cell r="F71">
            <v>53.18</v>
          </cell>
          <cell r="G71">
            <v>23772109678</v>
          </cell>
          <cell r="H71">
            <v>0</v>
          </cell>
          <cell r="I71">
            <v>0</v>
          </cell>
          <cell r="J71">
            <v>0</v>
          </cell>
          <cell r="K71">
            <v>45879818000</v>
          </cell>
          <cell r="L71">
            <v>0</v>
          </cell>
          <cell r="M71">
            <v>48015230000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B73" t="str">
            <v xml:space="preserve">Kegiatan Pembangunan Jaringan Air Bersih/Air Minum </v>
          </cell>
          <cell r="C73" t="str">
            <v>Jumlah kegiatan pembangunanair bersih/minum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6</v>
          </cell>
          <cell r="K73">
            <v>5382500000</v>
          </cell>
          <cell r="L73">
            <v>5</v>
          </cell>
          <cell r="M73">
            <v>690000000</v>
          </cell>
        </row>
        <row r="74">
          <cell r="B74" t="str">
            <v>Pembangunan Reservoir</v>
          </cell>
          <cell r="C74" t="str">
            <v>Jumlah kegiatan pembangunan
reservoir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6</v>
          </cell>
          <cell r="K74">
            <v>2866000000</v>
          </cell>
          <cell r="L74">
            <v>6</v>
          </cell>
          <cell r="M74">
            <v>90000000</v>
          </cell>
        </row>
        <row r="75">
          <cell r="B75" t="str">
            <v>Pembangunan Jaringan Irigasi</v>
          </cell>
          <cell r="C75" t="str">
            <v>Panjang jaringan yang
ditingkatkan (km)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20</v>
          </cell>
          <cell r="K75">
            <v>28893618000</v>
          </cell>
          <cell r="L75">
            <v>20</v>
          </cell>
          <cell r="M75">
            <v>35000000000</v>
          </cell>
        </row>
        <row r="76">
          <cell r="B76" t="str">
            <v>Pembangunan Bendung</v>
          </cell>
          <cell r="C76" t="str">
            <v>Jumlah bendung yang dibangun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5</v>
          </cell>
          <cell r="K76">
            <v>5681000000</v>
          </cell>
          <cell r="L76">
            <v>5</v>
          </cell>
          <cell r="M76">
            <v>10000000000</v>
          </cell>
        </row>
        <row r="77">
          <cell r="B77" t="str">
            <v>DINAS PERTANIAN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 t="str">
            <v>Program peningkatan produksi hasil peternakan</v>
          </cell>
          <cell r="C78" t="str">
            <v>Jumlah Populasi ternak Besar.
Jumlah Populasi ternak Kecil.
Jumlah Populasi Unggas</v>
          </cell>
          <cell r="D78" t="str">
            <v>- Jumlah populasi sapi = 14.010
- Jumlah populasi kambing = 10.326
- Jumlah populasi ayam = 382.503</v>
          </cell>
          <cell r="E78">
            <v>0</v>
          </cell>
          <cell r="F78" t="str">
            <v>- Jumlah populasi sapi = 15.021.000
- Jumlah populasi kambing = 13.454.000
- Jumlah populasi ayam = 1.446.811.000</v>
          </cell>
          <cell r="G78">
            <v>4714885000</v>
          </cell>
          <cell r="H78">
            <v>0</v>
          </cell>
          <cell r="I78">
            <v>0</v>
          </cell>
          <cell r="J78" t="str">
            <v>Ternak Besar = 17818 ekor
Ternak Kecil = 31.27 ekor
Unggas = 462.767 ekor</v>
          </cell>
          <cell r="K78">
            <v>3363726000</v>
          </cell>
          <cell r="L78" t="str">
            <v>Ternak Besar = 20.302 ekor. 
Ternak Kecil = 33.027 ekor.
Unggas = 472.023 ekor</v>
          </cell>
          <cell r="M78">
            <v>3825000000</v>
          </cell>
        </row>
        <row r="79">
          <cell r="B79" t="str">
            <v>Pembibitan Dan Perawatan Ternak</v>
          </cell>
          <cell r="C79" t="str">
            <v>Jumlah ternak sapi yandigemukkan (ekor)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500</v>
          </cell>
          <cell r="K79">
            <v>3274000000</v>
          </cell>
          <cell r="L79">
            <v>500</v>
          </cell>
          <cell r="M79">
            <v>3720000000</v>
          </cell>
        </row>
        <row r="80">
          <cell r="B80" t="str">
            <v>Program Pengembangan Prasarana dan Sarana Pertanian</v>
          </cell>
          <cell r="C80" t="str">
            <v>Jumlah Alsintan yang diadakan. Panjang jaringan irigasi desa yang
dibangun/direhab. Panjang
Jalan Usaha Tani/ Jalan Produksi yang dibentuk/ditingkatkan</v>
          </cell>
          <cell r="D80" t="str">
            <v>1,49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Alsintan=300
Unit. Jides=10
Km.Luas cetak
sawah baru = 0 Ha</v>
          </cell>
          <cell r="K80">
            <v>19453303350</v>
          </cell>
          <cell r="L80" t="str">
            <v>Alsintan=652 Unit.
Jides=16 Km.Luas
cetak sawah baru
= 500 Ha</v>
          </cell>
          <cell r="M80">
            <v>28570000000</v>
          </cell>
        </row>
        <row r="81">
          <cell r="B81" t="str">
            <v>Kegiatan Pengembangan/Rehabilitasi  Sumber-Sumber Air</v>
          </cell>
          <cell r="C81" t="str">
            <v>Panjang jides yang dibangun/rehab (km)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6</v>
          </cell>
          <cell r="K81">
            <v>9522189700</v>
          </cell>
          <cell r="L81">
            <v>6</v>
          </cell>
          <cell r="M81">
            <v>2000000000</v>
          </cell>
        </row>
        <row r="82">
          <cell r="B82" t="str">
            <v>Kegiatan Fasilitasi Dan Penyediaan Alat Dan Mesin Pertanaian</v>
          </cell>
          <cell r="C82" t="str">
            <v>Jumlah Pengadaan Alsintan (unit)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200</v>
          </cell>
          <cell r="K82">
            <v>2863900000</v>
          </cell>
          <cell r="L82">
            <v>350</v>
          </cell>
          <cell r="M82">
            <v>10250000000</v>
          </cell>
        </row>
        <row r="83">
          <cell r="B83" t="str">
            <v>Kegiatan Pembangunan Dan Peningkatan Jalan Usaha Tani</v>
          </cell>
          <cell r="C83" t="str">
            <v>Panjang Jalan Usaha Tani yang
dibangun/ditingkatkan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25</v>
          </cell>
          <cell r="K83">
            <v>3803413150</v>
          </cell>
          <cell r="L83">
            <v>25</v>
          </cell>
          <cell r="M83">
            <v>3750000000</v>
          </cell>
        </row>
        <row r="84">
          <cell r="B84" t="str">
            <v>Kegiatan Pembangunan Dan Peningkatan Jalan Produksi</v>
          </cell>
          <cell r="C84" t="str">
            <v>Panjang jalan Produksi yang
dibangun/ditingkatkan (km)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12</v>
          </cell>
          <cell r="K84">
            <v>2189500000</v>
          </cell>
          <cell r="L84">
            <v>15</v>
          </cell>
          <cell r="M84">
            <v>2250000000</v>
          </cell>
        </row>
        <row r="85">
          <cell r="B85" t="str">
            <v>Program Peningkatan Produksi Tanaman Perkebunan</v>
          </cell>
          <cell r="C85" t="str">
            <v>Jumlah Produksi Lada (ton)
Jumlah Produksi Kakao (ton)
Jumlah Produksi Kelapa Sawit (ton)</v>
          </cell>
          <cell r="D85" t="str">
            <v>3854
12400
245630</v>
          </cell>
          <cell r="E85">
            <v>0</v>
          </cell>
          <cell r="F85" t="str">
            <v>4.094.000
13.597.000
258.364.000</v>
          </cell>
          <cell r="G85">
            <v>518827500</v>
          </cell>
          <cell r="H85">
            <v>0</v>
          </cell>
          <cell r="I85">
            <v>0</v>
          </cell>
          <cell r="J85" t="str">
            <v>4.301
16.147
285.102</v>
          </cell>
          <cell r="K85">
            <v>5326616250</v>
          </cell>
          <cell r="L85" t="str">
            <v>4.336
17.995
304.621</v>
          </cell>
          <cell r="M85">
            <v>25089952200</v>
          </cell>
        </row>
        <row r="86">
          <cell r="B86" t="str">
            <v>Kegiatan Ekstensifikasi, Intensifikasi Dan Peremajaan
Tanaman Kakao</v>
          </cell>
          <cell r="C86" t="str">
            <v>Jumlah Luasan Tanaman Kakao
yang diidentifikasikan /direhabilitasi/diremajakan (Ha)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2000</v>
          </cell>
          <cell r="K86">
            <v>4258101250</v>
          </cell>
          <cell r="L86">
            <v>20000</v>
          </cell>
          <cell r="M86">
            <v>22879952200</v>
          </cell>
        </row>
        <row r="87">
          <cell r="B87" t="str">
            <v>DINAS KELAUTAN DAN PERIKANAN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B88" t="str">
            <v>Program Pengembangan Budidaya Perikanan</v>
          </cell>
          <cell r="C88" t="str">
            <v>Jumlah produksi
Perikanan Budidaya (ton)</v>
          </cell>
          <cell r="D88">
            <v>42922</v>
          </cell>
          <cell r="E88">
            <v>0</v>
          </cell>
          <cell r="F88">
            <v>44210000</v>
          </cell>
          <cell r="G88">
            <v>1657296400</v>
          </cell>
          <cell r="H88">
            <v>0</v>
          </cell>
          <cell r="I88">
            <v>0</v>
          </cell>
          <cell r="J88">
            <v>45497</v>
          </cell>
          <cell r="K88">
            <v>6339004650</v>
          </cell>
          <cell r="L88">
            <v>45497</v>
          </cell>
          <cell r="M88">
            <v>0</v>
          </cell>
        </row>
        <row r="89">
          <cell r="B89" t="str">
            <v>Kegiatan Pembangunan Jalan Produksi Tambak</v>
          </cell>
          <cell r="C89" t="str">
            <v>Jumlah jalan produksi tambak
yang dibangun (km)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25</v>
          </cell>
          <cell r="K89">
            <v>2203740000</v>
          </cell>
          <cell r="L89">
            <v>0</v>
          </cell>
          <cell r="M89">
            <v>0</v>
          </cell>
        </row>
        <row r="90">
          <cell r="B90" t="str">
            <v xml:space="preserve">Kegiatan Pembangunan Jembatan Tambak Dan Plat Duiker </v>
          </cell>
          <cell r="C90" t="str">
            <v>Jumlah jembatan tambak yang
dibangun (unit)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5</v>
          </cell>
          <cell r="K90">
            <v>1763110000</v>
          </cell>
          <cell r="L90">
            <v>5</v>
          </cell>
          <cell r="M90">
            <v>0</v>
          </cell>
        </row>
        <row r="91">
          <cell r="B91" t="str">
            <v>Kegiatan Pembangunan/Rehabilitasi  Sarana Prasarana
Budidaya</v>
          </cell>
          <cell r="C91" t="str">
            <v>Jumlah Balai Benih Ikan yang
direhab/dibangun (unit/paket)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1</v>
          </cell>
          <cell r="K91">
            <v>1705889650</v>
          </cell>
          <cell r="L91">
            <v>1</v>
          </cell>
          <cell r="M91">
            <v>0</v>
          </cell>
        </row>
        <row r="92">
          <cell r="B92" t="str">
            <v>Program pengembangan perikanan tangkap</v>
          </cell>
          <cell r="C92" t="str">
            <v>Jumlah produksi Perikanan Tangkap (ton)</v>
          </cell>
          <cell r="D92">
            <v>8659</v>
          </cell>
          <cell r="E92">
            <v>0</v>
          </cell>
          <cell r="F92">
            <v>8702300</v>
          </cell>
          <cell r="G92">
            <v>7416554300</v>
          </cell>
          <cell r="H92">
            <v>0</v>
          </cell>
          <cell r="I92">
            <v>0</v>
          </cell>
          <cell r="J92">
            <v>8745.59</v>
          </cell>
          <cell r="K92">
            <v>11289630650</v>
          </cell>
          <cell r="L92">
            <v>0</v>
          </cell>
          <cell r="M92">
            <v>0</v>
          </cell>
        </row>
        <row r="93">
          <cell r="B93" t="str">
            <v>Kegiatan Pembangunan Tempat Pelelangan Ikan</v>
          </cell>
          <cell r="C93" t="str">
            <v>Jumlah Tambatan,TPI,fasilitas
pokok dan penunjang PPI yang
dibangun,direhab (Unit)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1</v>
          </cell>
          <cell r="K93">
            <v>5468253325</v>
          </cell>
          <cell r="L93">
            <v>1</v>
          </cell>
          <cell r="M93">
            <v>0</v>
          </cell>
        </row>
        <row r="94">
          <cell r="B94" t="str">
            <v>Kegiatan Pegembangan Sarana Prasarana Penangkapan Ikan</v>
          </cell>
          <cell r="C94" t="str">
            <v>Jumlah Bantuan Mesin
Ketinting/Mesin tempel yang diadakan (Unit)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40</v>
          </cell>
          <cell r="K94">
            <v>1662219000</v>
          </cell>
          <cell r="L94">
            <v>40</v>
          </cell>
          <cell r="M94">
            <v>0</v>
          </cell>
        </row>
        <row r="95">
          <cell r="B95" t="str">
            <v>Kegiatan Pembangunan/Penerapan Teknologi Perikanan
Tangkap</v>
          </cell>
          <cell r="C95" t="str">
            <v>Jumlah apartemen ikan yang
diadakan (Unit)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2</v>
          </cell>
          <cell r="K95">
            <v>1769000000</v>
          </cell>
          <cell r="L95">
            <v>2</v>
          </cell>
          <cell r="M95">
            <v>0</v>
          </cell>
        </row>
        <row r="96">
          <cell r="B96" t="str">
            <v>Program Optimalisasi pengelolaan dan pemasaran produksi perikanan</v>
          </cell>
          <cell r="C96" t="str">
            <v>Jumlah produksi
Pengolahan
ikan  (ton)</v>
          </cell>
          <cell r="D96">
            <v>302.39999999999998</v>
          </cell>
          <cell r="E96">
            <v>0</v>
          </cell>
          <cell r="F96">
            <v>303750</v>
          </cell>
          <cell r="G96">
            <v>1482852500</v>
          </cell>
          <cell r="H96">
            <v>0</v>
          </cell>
          <cell r="I96">
            <v>0</v>
          </cell>
          <cell r="J96">
            <v>305.27</v>
          </cell>
          <cell r="K96">
            <v>1919115000</v>
          </cell>
          <cell r="L96">
            <v>305.27</v>
          </cell>
          <cell r="M96">
            <v>0</v>
          </cell>
        </row>
        <row r="97">
          <cell r="B97" t="str">
            <v>Kegiatan Optimalisasi Pengelolaan Dan Pemasaran Hasil
Perikanan</v>
          </cell>
          <cell r="C97" t="str">
            <v>Jumlah Sarana prasarana pokok
dan Pendukung Industri perikanan yang dibangun/direhab/diadakan (Unit)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20</v>
          </cell>
          <cell r="K97">
            <v>1426630000</v>
          </cell>
          <cell r="L97">
            <v>20</v>
          </cell>
          <cell r="M97">
            <v>0</v>
          </cell>
        </row>
        <row r="98">
          <cell r="B98" t="str">
            <v>DPMPTSP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99">
          <cell r="B99" t="str">
            <v>Program Peningkatan Promosi dan Kerjasama Investasi</v>
          </cell>
          <cell r="C99" t="str">
            <v>- persentase jumlah promosi yang dilaksanakan
- Nilai investasi PMA $ dan PMDN Rp.</v>
          </cell>
          <cell r="D99" t="str">
            <v>0</v>
          </cell>
          <cell r="E99">
            <v>0</v>
          </cell>
          <cell r="F99" t="str">
            <v>0</v>
          </cell>
          <cell r="G99">
            <v>334386400</v>
          </cell>
          <cell r="H99">
            <v>0</v>
          </cell>
          <cell r="I99">
            <v>0</v>
          </cell>
          <cell r="J99">
            <v>0</v>
          </cell>
          <cell r="K99">
            <v>543029000</v>
          </cell>
          <cell r="L99">
            <v>0</v>
          </cell>
          <cell r="M99">
            <v>557902300</v>
          </cell>
        </row>
        <row r="100">
          <cell r="B100" t="str">
            <v>Kegiatan Penyelenggaraan Pameran Investasi</v>
          </cell>
          <cell r="C100" t="str">
            <v>Jumlah keikutsertaan pameran
investasi tingkat propinsi
regional dan nasional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331030000</v>
          </cell>
          <cell r="L100">
            <v>0</v>
          </cell>
          <cell r="M100">
            <v>0</v>
          </cell>
        </row>
        <row r="101">
          <cell r="B101" t="str">
            <v>Program Peningkatan Iklim Investasi dan Realisasi Investasi</v>
          </cell>
          <cell r="C101" t="str">
            <v>Jumlah minat dan rencana investasi (investor)</v>
          </cell>
          <cell r="D101">
            <v>25</v>
          </cell>
          <cell r="E101">
            <v>0</v>
          </cell>
          <cell r="F101">
            <v>30</v>
          </cell>
          <cell r="G101">
            <v>91747600</v>
          </cell>
          <cell r="H101">
            <v>0</v>
          </cell>
          <cell r="I101">
            <v>0</v>
          </cell>
          <cell r="J101">
            <v>0</v>
          </cell>
          <cell r="K101">
            <v>237077000</v>
          </cell>
          <cell r="L101">
            <v>0</v>
          </cell>
          <cell r="M101">
            <v>519097000</v>
          </cell>
        </row>
        <row r="102">
          <cell r="B102" t="str">
            <v>Memfasilitasi Dan Koordinasi Kerjasama Di Bidang Investasi</v>
          </cell>
          <cell r="C102" t="str">
            <v>Jumlah UMKM perusahaan yangdifasilitasi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73879000</v>
          </cell>
          <cell r="L102">
            <v>0</v>
          </cell>
          <cell r="M102">
            <v>0</v>
          </cell>
        </row>
        <row r="103">
          <cell r="B103" t="str">
            <v>Penyusunan Cetak Biru (Master Plan) Pengembangan Penanaman Modal</v>
          </cell>
          <cell r="C103" t="str">
            <v>Database bidang penanaman
modal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84596000</v>
          </cell>
          <cell r="L103">
            <v>0</v>
          </cell>
          <cell r="M103">
            <v>0</v>
          </cell>
        </row>
        <row r="104">
          <cell r="B104" t="str">
            <v>Program Pengawasan dan Pengendalian PM dan PTSP</v>
          </cell>
          <cell r="C104" t="str">
            <v>persentase PMA dan PMDN yang dibina</v>
          </cell>
          <cell r="D104" t="str">
            <v>0</v>
          </cell>
          <cell r="E104">
            <v>0</v>
          </cell>
          <cell r="F104" t="str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</sheetData>
      <sheetData sheetId="9">
        <row r="3">
          <cell r="B3" t="str">
            <v>Program Pendidikan Anak Usia Dini</v>
          </cell>
          <cell r="C3" t="str">
            <v>APK PAUD formal dan Non Formal</v>
          </cell>
          <cell r="D3">
            <v>0.39</v>
          </cell>
          <cell r="E3">
            <v>3485152500</v>
          </cell>
          <cell r="F3">
            <v>0.44</v>
          </cell>
          <cell r="G3">
            <v>22097497500</v>
          </cell>
          <cell r="H3">
            <v>0.49</v>
          </cell>
          <cell r="I3">
            <v>14843297500</v>
          </cell>
          <cell r="J3">
            <v>0.54</v>
          </cell>
          <cell r="K3">
            <v>19009952500</v>
          </cell>
          <cell r="L3">
            <v>0.59</v>
          </cell>
          <cell r="M3">
            <v>18809952500</v>
          </cell>
          <cell r="N3">
            <v>0.64</v>
          </cell>
          <cell r="O3">
            <v>14118642500</v>
          </cell>
        </row>
        <row r="4">
          <cell r="B4" t="str">
            <v>Program Wajib Belajar Pendidikan Dasar Sembilan Tahun</v>
          </cell>
          <cell r="C4" t="str">
            <v>Peningkatan
AK,AM,APK,
APM,APS,
Penurunan
APtS</v>
          </cell>
          <cell r="D4" t="str">
            <v>- AK SD 99,24, AK SMP 98,58,
-AM SD 89,81, AM SMP
92,90
'- APK SD 107,8, APK SMP 102,03
- APM SD 99,02, APM SMP 80,80
- APS 7-12 tahun 95,08
- APS 13-15 tahun 96,56
- APtS SD 0,07, APtS SMP 0,47</v>
          </cell>
          <cell r="E4">
            <v>92125222831</v>
          </cell>
          <cell r="F4" t="str">
            <v>- AK SD 99,34, AK SMP
98,70, 
- AM SD 89,96, AM SMP 93,16
'- APK SD 108,3, APK SMP 103,02
- APM SD 99,03, APM SMP 80,96 
- APS 7-12 tahun 95,76
- APS 13-15 tahun 96,41
- APtS SD 0,25, APtS SMP 0,44</v>
          </cell>
          <cell r="G4">
            <v>55852756420</v>
          </cell>
          <cell r="H4" t="str">
            <v>- AK SD 99,44, AK SMP
98,87, AM SD 90,22, AM SMP 93,54
- APK SD 108,6, APK SMP 104,03
- APM SD 99,10, APM SMP 81,34
- APS 7-12 tahun 95,22
- APS 13-15 tahun 96,44
- APtS SD 0,23 APtS SMP 0,39</v>
          </cell>
          <cell r="I4">
            <v>84451496662</v>
          </cell>
          <cell r="J4" t="str">
            <v>- AK SD 99,54, AK SMP
99,05, AM SD 90,06, AM
SMP 95,68
- APK SD 108,9, APK SMP 105,04
- APM SD 99,20, APM SMP 81,51
- APS 7-12 tahun 95,67
- APS 13-15 tahun 96,46
- APtS SD 0,21
- APtS SMP 0,35</v>
          </cell>
          <cell r="K4">
            <v>88145130928</v>
          </cell>
          <cell r="L4" t="str">
            <v>- AK SD 99,62, AK SMP 99,13, 
- AM SD 90,08, AM SMP 96,49
- APK SD 109,2, APK SMP 106,06
- APM SD 99,25, APM SMP 81,58
- APS 7-12 tahun 96,13
- APS 13-15 tahun 96,50
- APtS SD 0,19, APtS
SMP 0,32</v>
          </cell>
          <cell r="M4">
            <v>88137598620</v>
          </cell>
          <cell r="N4" t="str">
            <v>- AK SD 99,70, AK SMP
99,46, 
- AM SD 91,09, AM SMP 96,75
- APK SD 109,7, APK SMP 107,50
- APM SD 99,30, APM SMP 81,90
- APS 7-12 tahun 96,05
- APS 13-15 tahun 97,22
- APtS SD 0,17
- APtS SMP 0,26</v>
          </cell>
          <cell r="O4">
            <v>79316069082</v>
          </cell>
        </row>
        <row r="5">
          <cell r="B5" t="str">
            <v>Program Pendidikan Non Formal</v>
          </cell>
          <cell r="C5" t="str">
            <v>ANGKA MELEK HURUF</v>
          </cell>
          <cell r="D5">
            <v>97.15</v>
          </cell>
          <cell r="E5">
            <v>105080000</v>
          </cell>
          <cell r="F5">
            <v>97.24</v>
          </cell>
          <cell r="G5">
            <v>317025000</v>
          </cell>
          <cell r="H5">
            <v>97.33</v>
          </cell>
          <cell r="I5">
            <v>309825000</v>
          </cell>
          <cell r="J5">
            <v>97.42</v>
          </cell>
          <cell r="K5">
            <v>305775000</v>
          </cell>
          <cell r="L5">
            <v>97.52</v>
          </cell>
          <cell r="M5">
            <v>300825000</v>
          </cell>
          <cell r="N5">
            <v>97.55</v>
          </cell>
          <cell r="O5">
            <v>296250000</v>
          </cell>
        </row>
        <row r="6">
          <cell r="B6" t="str">
            <v>Program Peningkatan Mutu Pendidik dan Tenaga Kependidikan</v>
          </cell>
          <cell r="C6" t="str">
            <v>Persentase Peningkatan mutu guru</v>
          </cell>
          <cell r="D6" t="str">
            <v>- Guru bersertifikat 55%,
- Guru berkualifikasi S1 81%,
- Rasio guru:murid SD 32, Rasio guru:murid SMP 36</v>
          </cell>
          <cell r="E6">
            <v>942202000</v>
          </cell>
          <cell r="F6" t="str">
            <v>- Guru bersertifikat 62%,
- Guru berkualifikasi S1 86%,
- Rasio guru:murid SD 32, Rasio guru:murid SMP 36</v>
          </cell>
          <cell r="G6">
            <v>1713803000</v>
          </cell>
          <cell r="H6" t="str">
            <v>- Guru bersertifikat 73%,
- Guru berkualifikasi S1 89%,
- Rasio guru:murid SD 32, Rasio guru:murid SMP 36</v>
          </cell>
          <cell r="I6">
            <v>1732834100</v>
          </cell>
          <cell r="J6" t="str">
            <v>- Guru bersertifikat 87%,
- Guru berkualifikasi S1 92%,
- Rasio guru:murid SD 32, Rasio guru:murid SMP 36</v>
          </cell>
          <cell r="K6">
            <v>2262568310</v>
          </cell>
          <cell r="L6" t="str">
            <v>- Guru bersertifikat 96%,
- Guru berkualifikasi S1 95%,
- Rasio guru:murid SD 32, Rasio guru:murid SMP 36</v>
          </cell>
          <cell r="M6">
            <v>2285595941</v>
          </cell>
          <cell r="N6" t="str">
            <v>- Guru bersertifikat 98%,
- Guru berkualifikasi S1 100%,
- Rasio guru:murid SD 32, Rasio guru:murid SMP 36</v>
          </cell>
          <cell r="O6">
            <v>2310926334</v>
          </cell>
        </row>
        <row r="7">
          <cell r="B7" t="str">
            <v>Program Manajemen Pelayanan Pendidikan</v>
          </cell>
          <cell r="C7" t="str">
            <v>Persentase angka
partisipasi pendidikan
tinggi</v>
          </cell>
          <cell r="D7">
            <v>0</v>
          </cell>
          <cell r="E7">
            <v>6132650000</v>
          </cell>
          <cell r="F7">
            <v>0.2</v>
          </cell>
          <cell r="G7">
            <v>21134250000</v>
          </cell>
          <cell r="H7">
            <v>0.2</v>
          </cell>
          <cell r="I7">
            <v>23452250000</v>
          </cell>
          <cell r="J7">
            <v>0.2</v>
          </cell>
          <cell r="K7">
            <v>25497050000</v>
          </cell>
          <cell r="L7">
            <v>0.2</v>
          </cell>
          <cell r="M7">
            <v>27979050000</v>
          </cell>
          <cell r="N7">
            <v>0.2</v>
          </cell>
          <cell r="O7">
            <v>28777050000</v>
          </cell>
        </row>
        <row r="8">
          <cell r="B8" t="str">
            <v>DINAS KESEHATAN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Program Standarisasi Pelayanan Kesehatan</v>
          </cell>
          <cell r="C9" t="str">
            <v>Peningkatan Pelayanan Standarisasi Kesehatan</v>
          </cell>
          <cell r="D9" t="str">
            <v>15 PKM</v>
          </cell>
          <cell r="E9">
            <v>13826636100</v>
          </cell>
          <cell r="F9" t="str">
            <v>17 PKM</v>
          </cell>
          <cell r="G9">
            <v>5964590750</v>
          </cell>
          <cell r="H9" t="str">
            <v>17 PKM</v>
          </cell>
          <cell r="I9">
            <v>6031791325</v>
          </cell>
          <cell r="J9" t="str">
            <v>17 PKM</v>
          </cell>
          <cell r="K9">
            <v>5851070457.5</v>
          </cell>
          <cell r="L9" t="str">
            <v>17 PKM</v>
          </cell>
          <cell r="M9">
            <v>5670677503.25</v>
          </cell>
          <cell r="N9" t="str">
            <v>17 PKM</v>
          </cell>
          <cell r="O9">
            <v>5686745253.5799999</v>
          </cell>
        </row>
        <row r="10">
          <cell r="B10" t="str">
            <v>Program pengadaan, peningkatan dan perbaikan sarana dan prasarana puskesmas/ puskemas pembantu dan jaringannya</v>
          </cell>
          <cell r="C10" t="str">
            <v>Peningkatan dan Perbaikan Sarana dan
Prasarana Puskesmas/Puskesmas Pembantu dan Jaringannya</v>
          </cell>
          <cell r="D10">
            <v>0.65</v>
          </cell>
          <cell r="E10">
            <v>23200393712</v>
          </cell>
          <cell r="F10" t="str">
            <v>17 PKM</v>
          </cell>
          <cell r="G10">
            <v>4800000000</v>
          </cell>
          <cell r="H10" t="str">
            <v>17 PKM</v>
          </cell>
          <cell r="I10">
            <v>7880000000</v>
          </cell>
          <cell r="J10" t="str">
            <v>17 PKM</v>
          </cell>
          <cell r="K10">
            <v>18005955000</v>
          </cell>
          <cell r="L10" t="str">
            <v>17 PKM</v>
          </cell>
          <cell r="M10">
            <v>17310000000</v>
          </cell>
          <cell r="N10" t="str">
            <v>17 PKM</v>
          </cell>
          <cell r="O10">
            <v>17310000000</v>
          </cell>
        </row>
        <row r="11">
          <cell r="B11" t="str">
            <v>Program kemitraan peningkatan pelayanan kesehatan</v>
          </cell>
          <cell r="C11" t="str">
            <v>Peningkatan Pelayanan kesehatan</v>
          </cell>
          <cell r="D11" t="str">
            <v>40.865 JIWA</v>
          </cell>
          <cell r="E11">
            <v>19007835500</v>
          </cell>
          <cell r="F11" t="str">
            <v>68736 JIWA</v>
          </cell>
          <cell r="G11">
            <v>19475136000</v>
          </cell>
          <cell r="H11" t="str">
            <v>68736 JIWA</v>
          </cell>
          <cell r="I11">
            <v>19475136000</v>
          </cell>
          <cell r="J11" t="str">
            <v>68736 JIWA</v>
          </cell>
          <cell r="K11">
            <v>19475136000</v>
          </cell>
          <cell r="L11" t="str">
            <v>68736 JIWA</v>
          </cell>
          <cell r="M11">
            <v>19475136000</v>
          </cell>
          <cell r="N11" t="str">
            <v>68736 JIWA</v>
          </cell>
          <cell r="O11" t="str">
            <v xml:space="preserve">19.475.136.000,00
</v>
          </cell>
        </row>
        <row r="12">
          <cell r="B12" t="str">
            <v>Program Pengadaan, Peningkatan Sarana Dan Prasarana Rumah Sakit/ Rumah Sakit Jiwa/Rumah Sakit Paru-Paru/  Rumah Sakit Mata</v>
          </cell>
          <cell r="C12" t="str">
            <v>Peningkatan Sarana dan Prasarana
Rumah Sakit</v>
          </cell>
          <cell r="D12">
            <v>0</v>
          </cell>
          <cell r="E12">
            <v>0</v>
          </cell>
          <cell r="F12">
            <v>0</v>
          </cell>
          <cell r="G12">
            <v>1430000000</v>
          </cell>
          <cell r="H12">
            <v>0</v>
          </cell>
          <cell r="I12">
            <v>16000000000</v>
          </cell>
          <cell r="J12">
            <v>0</v>
          </cell>
          <cell r="K12">
            <v>12680000000</v>
          </cell>
          <cell r="L12">
            <v>0</v>
          </cell>
          <cell r="M12">
            <v>18000000000</v>
          </cell>
          <cell r="N12">
            <v>0</v>
          </cell>
          <cell r="O12">
            <v>10550000000</v>
          </cell>
        </row>
        <row r="13">
          <cell r="B13" t="str">
            <v>DINAS PU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B14" t="str">
            <v>Program pembangunan jalan dan jembatan</v>
          </cell>
          <cell r="C14" t="str">
            <v>Persentase Jalan kondisi baik</v>
          </cell>
          <cell r="D14">
            <v>0.95</v>
          </cell>
          <cell r="E14">
            <v>184765789200</v>
          </cell>
          <cell r="F14">
            <v>0.95</v>
          </cell>
          <cell r="G14">
            <v>152541500000</v>
          </cell>
          <cell r="H14">
            <v>0.95</v>
          </cell>
          <cell r="I14">
            <v>176041500000</v>
          </cell>
          <cell r="J14">
            <v>0.95</v>
          </cell>
          <cell r="K14">
            <v>193041500000</v>
          </cell>
          <cell r="L14">
            <v>0.95</v>
          </cell>
          <cell r="M14">
            <v>204041500000</v>
          </cell>
          <cell r="N14">
            <v>0.95</v>
          </cell>
          <cell r="O14">
            <v>415041500000</v>
          </cell>
        </row>
        <row r="15">
          <cell r="B15" t="str">
            <v>Program Pengembangan dan Pengelolaan Jaringan Irigasi, Rawa dan Jaringan Pengairan lainnya</v>
          </cell>
          <cell r="C15" t="str">
            <v>Rasio Jaringan irigasi</v>
          </cell>
          <cell r="D15">
            <v>2.06</v>
          </cell>
          <cell r="E15">
            <v>28582733200</v>
          </cell>
          <cell r="F15">
            <v>2.95</v>
          </cell>
          <cell r="G15">
            <v>39979540000</v>
          </cell>
          <cell r="H15">
            <v>2.95</v>
          </cell>
          <cell r="I15">
            <v>45304540000</v>
          </cell>
          <cell r="J15">
            <v>2.95</v>
          </cell>
          <cell r="K15">
            <v>46893430000</v>
          </cell>
          <cell r="L15">
            <v>3.39</v>
          </cell>
          <cell r="M15">
            <v>50943430000</v>
          </cell>
          <cell r="N15">
            <v>3.39</v>
          </cell>
          <cell r="O15">
            <v>56693430000</v>
          </cell>
        </row>
        <row r="16">
          <cell r="B16" t="str">
            <v>DINAS PERTANIAN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B17" t="str">
            <v>Program peningkatan produksi hasil peternakan</v>
          </cell>
          <cell r="C17" t="str">
            <v>Jumlah Populasi Ternak</v>
          </cell>
          <cell r="D17" t="str">
            <v>Ternak Besar =15.339 ekor, Ternak Kecil = 28.024 ekor, unggas = 444.798 ekor</v>
          </cell>
          <cell r="E17">
            <v>203470000</v>
          </cell>
          <cell r="F17" t="str">
            <v>Ternak Besar =15.829 ekor, Ternak Kecil = 29.591 ekor, unggas = 453.693 ekor</v>
          </cell>
          <cell r="G17">
            <v>4714885000</v>
          </cell>
          <cell r="H17" t="str">
            <v>Ternak Besar =17.818
ekor, Ternak Kecil = 31.257 ekor, unggas = 462.767 ekor</v>
          </cell>
          <cell r="I17">
            <v>3845000000</v>
          </cell>
          <cell r="J17" t="str">
            <v>Ternak Besar = 20.302 ekor, Ternak Kecil = 33.027 ekor, unggas = 472.023 ekor</v>
          </cell>
          <cell r="K17">
            <v>3851000000</v>
          </cell>
          <cell r="L17" t="str">
            <v>Ternak Besar =22.780 ekor, Ternak Kecil = 34.910 ekor, unggas = 481.463 ekor</v>
          </cell>
          <cell r="M17">
            <v>4857000000</v>
          </cell>
          <cell r="N17" t="str">
            <v>Ternak Besar = 25.252 ekor, Ternak Kecil = 36.913 ekor, unggas = 491.092 ekor</v>
          </cell>
          <cell r="O17">
            <v>4813000000</v>
          </cell>
        </row>
        <row r="18">
          <cell r="B18" t="str">
            <v>Program Pengembangan Prasarana dan Sarana Pertanian</v>
          </cell>
          <cell r="C18" t="str">
            <v>Jumlah alsintan yang
diadakan (unit), panjang jides yang
terbangun (km), luas
cetak sawah baru (ha)</v>
          </cell>
          <cell r="D18" t="str">
            <v>0</v>
          </cell>
          <cell r="E18">
            <v>0</v>
          </cell>
          <cell r="F18" t="str">
            <v>alsintan = 100 unit, jides =
4 km, luas cetak sawah baru = 0 ha</v>
          </cell>
          <cell r="G18">
            <v>9623256500</v>
          </cell>
          <cell r="H18" t="str">
            <v>alsintan = 200 unit, jides =
6 km, luas cetak sawah baru = 0 ha</v>
          </cell>
          <cell r="I18">
            <v>15980000000</v>
          </cell>
          <cell r="J18" t="str">
            <v>alsintan = 352 unit, jides =
6 km, luas cetak sawah baru = 500 ha</v>
          </cell>
          <cell r="K18">
            <v>28570000000</v>
          </cell>
          <cell r="L18" t="str">
            <v>alsintan = 352 unit, jides =
6 km, luas cetak sawah baru = 500 ha</v>
          </cell>
          <cell r="M18">
            <v>31460233250</v>
          </cell>
          <cell r="N18" t="str">
            <v>alsintan = 0 unit, jides =
6 km, luas cetak sawah baru = 0 ha</v>
          </cell>
          <cell r="O18">
            <v>7009000000</v>
          </cell>
        </row>
        <row r="19">
          <cell r="B19" t="str">
            <v>Program Peningkatan Produksi Tanaman Perkebunan</v>
          </cell>
          <cell r="C19" t="str">
            <v>Jumlah produksi Perkebunan</v>
          </cell>
          <cell r="D19">
            <v>0</v>
          </cell>
          <cell r="E19">
            <v>0</v>
          </cell>
          <cell r="F19" t="str">
            <v>Kakao = 13.597 ton, Lada = 4.094 ton, Kelapa sawit = 258.364 ton</v>
          </cell>
          <cell r="G19">
            <v>11368350000</v>
          </cell>
          <cell r="H19" t="str">
            <v>Kakao = 16.147 ton, Lada = 4.301 ton, Kelapa sawit = 285.102 ton</v>
          </cell>
          <cell r="I19">
            <v>20488585500</v>
          </cell>
          <cell r="J19" t="str">
            <v>Kakao = 17.996 ton, Lada= 4.336 ton, Kelapa sawit =
304.621 ton</v>
          </cell>
          <cell r="K19">
            <v>24189952200</v>
          </cell>
          <cell r="L19" t="str">
            <v>Kakao = 19.996 ton, Lada= 4.449 ton, Kelapa sawit =
328.318 ton</v>
          </cell>
          <cell r="M19">
            <v>26995000000</v>
          </cell>
          <cell r="N19" t="str">
            <v>Kakao = 22.496 ton, Lada= 5.548 ton, Kelapa sawit =
346.558 ton</v>
          </cell>
          <cell r="O19">
            <v>3860000000</v>
          </cell>
          <cell r="P19">
            <v>0</v>
          </cell>
        </row>
        <row r="20">
          <cell r="B20" t="str">
            <v>DINAS KELAUTAN DAN PERIKANAN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Program Pengembangan Budidaya Perikanan</v>
          </cell>
          <cell r="C21" t="str">
            <v>Jumlah produksi
Perikanan Budidaya (ton)</v>
          </cell>
          <cell r="D21">
            <v>44210</v>
          </cell>
          <cell r="E21">
            <v>606927500</v>
          </cell>
          <cell r="F21">
            <v>45497</v>
          </cell>
          <cell r="G21">
            <v>8010023625</v>
          </cell>
          <cell r="H21">
            <v>46785</v>
          </cell>
          <cell r="I21">
            <v>5502899806.25</v>
          </cell>
          <cell r="J21">
            <v>48073</v>
          </cell>
          <cell r="K21">
            <v>5791788546.5600004</v>
          </cell>
          <cell r="L21">
            <v>49360</v>
          </cell>
          <cell r="M21">
            <v>3998077973.8899999</v>
          </cell>
          <cell r="N21">
            <v>50648</v>
          </cell>
          <cell r="O21">
            <v>459656872.58999997</v>
          </cell>
        </row>
        <row r="22">
          <cell r="B22" t="str">
            <v>Program pengembangan perikanan tangkap</v>
          </cell>
          <cell r="C22" t="str">
            <v>Jumlah produksi Perikanan Tangkap (ton)</v>
          </cell>
          <cell r="D22">
            <v>8702.2999999999993</v>
          </cell>
          <cell r="E22">
            <v>8900829300</v>
          </cell>
          <cell r="F22">
            <v>8745.59</v>
          </cell>
          <cell r="G22">
            <v>11850000000</v>
          </cell>
          <cell r="H22">
            <v>8788.89</v>
          </cell>
          <cell r="I22">
            <v>10060000000</v>
          </cell>
          <cell r="J22">
            <v>8832.18</v>
          </cell>
          <cell r="K22">
            <v>7870000000</v>
          </cell>
          <cell r="L22">
            <v>8875.48</v>
          </cell>
          <cell r="M22">
            <v>1885000000</v>
          </cell>
          <cell r="N22">
            <v>8918.77</v>
          </cell>
          <cell r="O22">
            <v>0</v>
          </cell>
        </row>
        <row r="23">
          <cell r="B23" t="str">
            <v>Program Optimalisasi pengelolaan dan pemasaran produksi perikanan</v>
          </cell>
          <cell r="C23" t="str">
            <v>Jumlah produksi
Pengolahan
ikan  (ton)</v>
          </cell>
          <cell r="D23">
            <v>303.75</v>
          </cell>
          <cell r="E23">
            <v>1687026200</v>
          </cell>
          <cell r="F23">
            <v>305.27</v>
          </cell>
          <cell r="G23">
            <v>485000000</v>
          </cell>
          <cell r="H23">
            <v>306.8</v>
          </cell>
          <cell r="I23">
            <v>490000000</v>
          </cell>
          <cell r="J23">
            <v>308.33</v>
          </cell>
          <cell r="K23">
            <v>495000000</v>
          </cell>
          <cell r="L23">
            <v>309.87</v>
          </cell>
          <cell r="M23">
            <v>245000000</v>
          </cell>
          <cell r="N23">
            <v>311.42</v>
          </cell>
          <cell r="O23">
            <v>245000000</v>
          </cell>
        </row>
        <row r="24">
          <cell r="B24" t="str">
            <v>DPMPTSP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Program Peningkatan Iklim Investasi dan Realisasi Investasi</v>
          </cell>
          <cell r="C25" t="str">
            <v>Jumlah minat dan rencana investasi</v>
          </cell>
          <cell r="D25">
            <v>30</v>
          </cell>
          <cell r="E25">
            <v>91747600</v>
          </cell>
          <cell r="F25">
            <v>35</v>
          </cell>
          <cell r="G25">
            <v>425000000</v>
          </cell>
          <cell r="H25">
            <v>36</v>
          </cell>
          <cell r="I25">
            <v>746900000</v>
          </cell>
          <cell r="J25">
            <v>37</v>
          </cell>
          <cell r="K25">
            <v>519097000</v>
          </cell>
          <cell r="L25">
            <v>38</v>
          </cell>
          <cell r="M25">
            <v>381599000</v>
          </cell>
          <cell r="N25">
            <v>39</v>
          </cell>
          <cell r="O25">
            <v>394416000</v>
          </cell>
        </row>
        <row r="26">
          <cell r="B26" t="str">
            <v>Program Peningkatan Promosi dan Kerjasama Investasi</v>
          </cell>
          <cell r="C26" t="str">
            <v>Nilai investasi
PMA $ dan PMDN Rp.</v>
          </cell>
          <cell r="D26" t="str">
            <v>Rp520.000.0000.000(PMDN) 
$13.300.000(PMA)</v>
          </cell>
          <cell r="E26">
            <v>334386400</v>
          </cell>
          <cell r="F26" t="str">
            <v>Rp550.000.0000.000(PMDN) 
$13.500.000(PMA)</v>
          </cell>
          <cell r="G26">
            <v>495062000</v>
          </cell>
          <cell r="H26" t="str">
            <v>Rp580.000.0000.000 (PMDN) 
$13.800.000 (PMA)</v>
          </cell>
          <cell r="I26">
            <v>526313000</v>
          </cell>
          <cell r="J26" t="str">
            <v>Rp600.000.0000.000 (PMDN) 
$14.000.000 (PMA)</v>
          </cell>
          <cell r="K26">
            <v>557902300</v>
          </cell>
          <cell r="L26" t="str">
            <v>Rp620.000.0000.000 (PMDN) 
$14.200.000 (PMA)</v>
          </cell>
          <cell r="M26">
            <v>589838519</v>
          </cell>
          <cell r="N26" t="str">
            <v>Rp650.000.0000.000 (PMDN) 
$14.400.000 (PMA)</v>
          </cell>
          <cell r="O26">
            <v>607533000</v>
          </cell>
        </row>
        <row r="27">
          <cell r="B27" t="str">
            <v>Program Pengawasan dan Pengendalian PM dan PTSP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</sheetData>
      <sheetData sheetId="10">
        <row r="3">
          <cell r="B3" t="str">
            <v>Program Pendidikan Anak Usia Dini</v>
          </cell>
          <cell r="C3" t="str">
            <v>Rasio ketersediaan sekolah terhadap pendududuk usia TK/PAUD (sek/10.000 penduduk)</v>
          </cell>
          <cell r="D3">
            <v>0</v>
          </cell>
          <cell r="E3">
            <v>0</v>
          </cell>
          <cell r="F3">
            <v>0</v>
          </cell>
          <cell r="G3">
            <v>1559495000</v>
          </cell>
          <cell r="H3">
            <v>0</v>
          </cell>
          <cell r="I3">
            <v>2604544000</v>
          </cell>
          <cell r="J3">
            <v>0.54</v>
          </cell>
          <cell r="K3">
            <v>19009952500</v>
          </cell>
          <cell r="L3">
            <v>0.59</v>
          </cell>
          <cell r="M3">
            <v>18809952500</v>
          </cell>
          <cell r="N3">
            <v>0.64</v>
          </cell>
          <cell r="O3">
            <v>14118642500</v>
          </cell>
        </row>
        <row r="4">
          <cell r="B4" t="str">
            <v>Program Wajib Belajar Pendidikan Dasar Sembilan Tahun</v>
          </cell>
          <cell r="C4" t="str">
            <v>Sekolah Pendidikan SMP/MTs dan SMA/SMK/MA kondisi Bangunan Baik (unit)</v>
          </cell>
          <cell r="D4">
            <v>80</v>
          </cell>
          <cell r="E4">
            <v>0</v>
          </cell>
          <cell r="F4">
            <v>84</v>
          </cell>
          <cell r="G4">
            <v>88822422831</v>
          </cell>
          <cell r="H4">
            <v>86</v>
          </cell>
          <cell r="I4">
            <v>95753620420</v>
          </cell>
          <cell r="J4">
            <v>88</v>
          </cell>
          <cell r="K4">
            <v>121</v>
          </cell>
          <cell r="L4">
            <v>92</v>
          </cell>
          <cell r="M4">
            <v>146879472286</v>
          </cell>
          <cell r="N4">
            <v>94</v>
          </cell>
          <cell r="O4">
            <v>160682790811</v>
          </cell>
        </row>
        <row r="5">
          <cell r="B5">
            <v>0</v>
          </cell>
          <cell r="C5" t="str">
            <v>% SD Memiliki Gedung Perpustakaan (%)</v>
          </cell>
          <cell r="D5">
            <v>20</v>
          </cell>
          <cell r="E5">
            <v>0</v>
          </cell>
          <cell r="F5">
            <v>20</v>
          </cell>
          <cell r="G5">
            <v>0</v>
          </cell>
          <cell r="H5">
            <v>50</v>
          </cell>
          <cell r="I5">
            <v>0</v>
          </cell>
          <cell r="J5">
            <v>65</v>
          </cell>
          <cell r="K5">
            <v>0</v>
          </cell>
          <cell r="L5">
            <v>80</v>
          </cell>
          <cell r="M5">
            <v>0</v>
          </cell>
          <cell r="N5">
            <v>90</v>
          </cell>
          <cell r="O5">
            <v>0</v>
          </cell>
        </row>
        <row r="6">
          <cell r="B6">
            <v>0</v>
          </cell>
          <cell r="C6" t="str">
            <v>Sekolah Pendidikan SD/MI kondisi bangunan baik (unit)</v>
          </cell>
          <cell r="D6">
            <v>122</v>
          </cell>
          <cell r="E6">
            <v>0</v>
          </cell>
          <cell r="F6">
            <v>135</v>
          </cell>
          <cell r="G6">
            <v>0</v>
          </cell>
          <cell r="H6">
            <v>145</v>
          </cell>
          <cell r="I6">
            <v>0</v>
          </cell>
          <cell r="J6">
            <v>155</v>
          </cell>
          <cell r="K6">
            <v>0</v>
          </cell>
          <cell r="L6">
            <v>160</v>
          </cell>
          <cell r="M6">
            <v>0</v>
          </cell>
          <cell r="N6">
            <v>176</v>
          </cell>
          <cell r="O6">
            <v>0</v>
          </cell>
        </row>
        <row r="7">
          <cell r="B7">
            <v>0</v>
          </cell>
          <cell r="C7" t="str">
            <v>Rasio ketersediaan sekolah terhadap pendududuk usia SD/MI (sek/10.000 pddk)</v>
          </cell>
          <cell r="D7">
            <v>51.98</v>
          </cell>
          <cell r="E7">
            <v>0</v>
          </cell>
          <cell r="F7">
            <v>51.98</v>
          </cell>
          <cell r="G7">
            <v>0</v>
          </cell>
          <cell r="H7">
            <v>52.17</v>
          </cell>
          <cell r="I7">
            <v>0</v>
          </cell>
          <cell r="J7">
            <v>52.43</v>
          </cell>
          <cell r="K7">
            <v>0</v>
          </cell>
          <cell r="L7">
            <v>52.55</v>
          </cell>
          <cell r="M7">
            <v>0</v>
          </cell>
          <cell r="N7">
            <v>52.56</v>
          </cell>
          <cell r="O7">
            <v>0</v>
          </cell>
        </row>
        <row r="8">
          <cell r="B8">
            <v>0</v>
          </cell>
          <cell r="C8" t="str">
            <v>% SMP Memiliki Gedung Perpustakaan (%)</v>
          </cell>
          <cell r="D8">
            <v>50</v>
          </cell>
          <cell r="E8">
            <v>0</v>
          </cell>
          <cell r="F8">
            <v>50</v>
          </cell>
          <cell r="G8">
            <v>0</v>
          </cell>
          <cell r="H8">
            <v>65</v>
          </cell>
          <cell r="I8">
            <v>0</v>
          </cell>
          <cell r="J8">
            <v>80</v>
          </cell>
          <cell r="K8">
            <v>0</v>
          </cell>
          <cell r="L8">
            <v>95</v>
          </cell>
          <cell r="M8">
            <v>0</v>
          </cell>
          <cell r="N8">
            <v>98</v>
          </cell>
          <cell r="O8">
            <v>0</v>
          </cell>
        </row>
        <row r="9">
          <cell r="B9">
            <v>0</v>
          </cell>
          <cell r="C9" t="str">
            <v>% SMP Memiliki Lab.Komputer (%)</v>
          </cell>
          <cell r="D9">
            <v>50</v>
          </cell>
          <cell r="E9">
            <v>0</v>
          </cell>
          <cell r="F9">
            <v>50</v>
          </cell>
          <cell r="G9">
            <v>0</v>
          </cell>
          <cell r="H9">
            <v>60</v>
          </cell>
          <cell r="I9">
            <v>0</v>
          </cell>
          <cell r="J9">
            <v>70</v>
          </cell>
          <cell r="K9">
            <v>0</v>
          </cell>
          <cell r="L9">
            <v>78</v>
          </cell>
          <cell r="M9">
            <v>0</v>
          </cell>
          <cell r="N9">
            <v>80</v>
          </cell>
          <cell r="O9">
            <v>0</v>
          </cell>
        </row>
        <row r="10">
          <cell r="B10">
            <v>0</v>
          </cell>
          <cell r="C10" t="str">
            <v>Rasio ketersediaan sekolah terhadap pendududuk usia SMP/MTs (sek/10.000 penduduk)</v>
          </cell>
          <cell r="D10">
            <v>41.85</v>
          </cell>
          <cell r="E10">
            <v>0</v>
          </cell>
          <cell r="F10">
            <v>42.3</v>
          </cell>
          <cell r="G10">
            <v>0</v>
          </cell>
          <cell r="H10">
            <v>42.49</v>
          </cell>
          <cell r="I10">
            <v>0</v>
          </cell>
          <cell r="J10">
            <v>43.05</v>
          </cell>
          <cell r="K10">
            <v>0</v>
          </cell>
          <cell r="L10">
            <v>43.33</v>
          </cell>
          <cell r="M10">
            <v>0</v>
          </cell>
          <cell r="N10">
            <v>43.49</v>
          </cell>
          <cell r="O10">
            <v>0</v>
          </cell>
        </row>
        <row r="11">
          <cell r="B11">
            <v>0</v>
          </cell>
          <cell r="C11" t="str">
            <v>% SMP Memiliki Lab. IPA (%)</v>
          </cell>
          <cell r="D11">
            <v>70</v>
          </cell>
          <cell r="E11">
            <v>0</v>
          </cell>
          <cell r="F11">
            <v>70</v>
          </cell>
          <cell r="G11">
            <v>0</v>
          </cell>
          <cell r="H11">
            <v>75</v>
          </cell>
          <cell r="I11">
            <v>0</v>
          </cell>
          <cell r="J11">
            <v>80</v>
          </cell>
          <cell r="K11">
            <v>0</v>
          </cell>
          <cell r="L11">
            <v>85</v>
          </cell>
          <cell r="M11">
            <v>0</v>
          </cell>
          <cell r="N11">
            <v>90</v>
          </cell>
          <cell r="O11">
            <v>0</v>
          </cell>
        </row>
        <row r="12">
          <cell r="B12">
            <v>0</v>
          </cell>
          <cell r="C12" t="str">
            <v>% Ruang Kelas Rusak berkurang (%)</v>
          </cell>
          <cell r="D12">
            <v>15</v>
          </cell>
          <cell r="E12">
            <v>0</v>
          </cell>
          <cell r="F12">
            <v>15</v>
          </cell>
          <cell r="G12">
            <v>0</v>
          </cell>
          <cell r="H12">
            <v>12</v>
          </cell>
          <cell r="I12">
            <v>0</v>
          </cell>
          <cell r="J12">
            <v>10</v>
          </cell>
          <cell r="K12">
            <v>0</v>
          </cell>
          <cell r="L12">
            <v>9</v>
          </cell>
          <cell r="M12">
            <v>0</v>
          </cell>
          <cell r="N12">
            <v>6</v>
          </cell>
          <cell r="O12">
            <v>0</v>
          </cell>
        </row>
        <row r="13">
          <cell r="B13" t="str">
            <v>Program Pendidikan Non Formal</v>
          </cell>
          <cell r="C13" t="str">
            <v>% warga buta aksara yang mengikuti pembelajaran keaksaraan</v>
          </cell>
          <cell r="D13">
            <v>0</v>
          </cell>
          <cell r="E13">
            <v>0</v>
          </cell>
          <cell r="F13">
            <v>0</v>
          </cell>
          <cell r="G13">
            <v>1013632500</v>
          </cell>
          <cell r="H13">
            <v>0</v>
          </cell>
          <cell r="I13">
            <v>860817500</v>
          </cell>
          <cell r="J13">
            <v>30</v>
          </cell>
          <cell r="K13">
            <v>1225401000</v>
          </cell>
          <cell r="L13">
            <v>40</v>
          </cell>
          <cell r="M13">
            <v>1256760000</v>
          </cell>
          <cell r="N13">
            <v>50</v>
          </cell>
          <cell r="O13">
            <v>1167911000</v>
          </cell>
        </row>
        <row r="14">
          <cell r="B14">
            <v>0</v>
          </cell>
          <cell r="C14" t="str">
            <v>% Kelulusan warga belajar mengikuti Kesetaraan kejar paket A,B,C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92</v>
          </cell>
          <cell r="K14">
            <v>0</v>
          </cell>
          <cell r="L14">
            <v>93</v>
          </cell>
          <cell r="M14">
            <v>0</v>
          </cell>
          <cell r="N14">
            <v>99</v>
          </cell>
          <cell r="O14">
            <v>0</v>
          </cell>
        </row>
        <row r="15">
          <cell r="B15" t="str">
            <v>Program Peningkatan Mutu Pendidik dan Tenaga Kependidikan</v>
          </cell>
          <cell r="C15" t="str">
            <v>Persentase Peningkatan mutu guru mata pelajaran (%)</v>
          </cell>
          <cell r="D15">
            <v>0</v>
          </cell>
          <cell r="E15">
            <v>0</v>
          </cell>
          <cell r="F15">
            <v>0</v>
          </cell>
          <cell r="G15">
            <v>672081000</v>
          </cell>
          <cell r="H15">
            <v>0</v>
          </cell>
          <cell r="I15">
            <v>1732834100</v>
          </cell>
          <cell r="J15">
            <v>39</v>
          </cell>
          <cell r="K15">
            <v>2237042100</v>
          </cell>
          <cell r="L15">
            <v>45</v>
          </cell>
          <cell r="M15">
            <v>2285595941</v>
          </cell>
          <cell r="N15">
            <v>55</v>
          </cell>
          <cell r="O15">
            <v>2308445498</v>
          </cell>
        </row>
        <row r="16">
          <cell r="B16" t="str">
            <v>Program Manajemen Pelayanan Pendidikan</v>
          </cell>
          <cell r="C16" t="str">
            <v>Persentase angka
partisipasi pendidikan
tinggi</v>
          </cell>
          <cell r="D16">
            <v>0</v>
          </cell>
          <cell r="E16">
            <v>0</v>
          </cell>
          <cell r="F16">
            <v>0</v>
          </cell>
          <cell r="G16">
            <v>19982650000</v>
          </cell>
          <cell r="H16">
            <v>0.2</v>
          </cell>
          <cell r="I16">
            <v>24992918000</v>
          </cell>
          <cell r="J16">
            <v>0.3</v>
          </cell>
          <cell r="K16">
            <v>25991147800</v>
          </cell>
          <cell r="L16">
            <v>0.4</v>
          </cell>
          <cell r="M16">
            <v>27216997580</v>
          </cell>
          <cell r="N16">
            <v>0.5</v>
          </cell>
          <cell r="O16">
            <v>21784038190</v>
          </cell>
        </row>
        <row r="17">
          <cell r="B17" t="str">
            <v>DINAS KESEHATAN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Program Standarisasi Pelayanan Kesehatan</v>
          </cell>
          <cell r="C18" t="str">
            <v>- Persentase FKTP yang melaksanakan sistem rujukan sesuai standar (%)
- Persentase FKTP yang memberikan pelayanan sesuai standar (%)</v>
          </cell>
          <cell r="D18" t="str">
            <v>- 7
- 50</v>
          </cell>
          <cell r="E18">
            <v>0</v>
          </cell>
          <cell r="F18" t="str">
            <v>- 7
- 50</v>
          </cell>
          <cell r="G18">
            <v>13049940580</v>
          </cell>
          <cell r="H18" t="str">
            <v>- 47
- 75</v>
          </cell>
          <cell r="I18">
            <v>18589653338</v>
          </cell>
          <cell r="J18" t="str">
            <v>- 71
- 80</v>
          </cell>
          <cell r="K18">
            <v>14467053190</v>
          </cell>
          <cell r="L18" t="str">
            <v>- 88
- 88</v>
          </cell>
          <cell r="M18">
            <v>835139250</v>
          </cell>
          <cell r="N18" t="str">
            <v>- 100
- 100</v>
          </cell>
          <cell r="O18">
            <v>918653225</v>
          </cell>
        </row>
        <row r="19">
          <cell r="B19" t="str">
            <v>Program pengadaan, peningkatan dan perbaikan sarana dan prasarana puskesmas/ puskemas pembantu dan jaringannya</v>
          </cell>
          <cell r="C19" t="str">
            <v>Jumlah Puskesmas dan jaringannya yang ditingkatkan kualitasnya (PKM)</v>
          </cell>
          <cell r="D19">
            <v>15</v>
          </cell>
          <cell r="E19">
            <v>0</v>
          </cell>
          <cell r="F19">
            <v>15</v>
          </cell>
          <cell r="G19">
            <v>23513084679</v>
          </cell>
          <cell r="H19">
            <v>17</v>
          </cell>
          <cell r="I19">
            <v>6128973795</v>
          </cell>
          <cell r="J19">
            <v>17</v>
          </cell>
          <cell r="K19">
            <v>12988292500</v>
          </cell>
          <cell r="L19">
            <v>17</v>
          </cell>
          <cell r="M19">
            <v>9324236250</v>
          </cell>
          <cell r="N19">
            <v>17</v>
          </cell>
          <cell r="O19">
            <v>12551159875</v>
          </cell>
        </row>
        <row r="20">
          <cell r="B20" t="str">
            <v>Program kemitraan peningkatan pelayanan kesehatan</v>
          </cell>
          <cell r="C20" t="str">
            <v>Jumlah penduduk yang memiliki jaminan kesehatan (jiwa)</v>
          </cell>
          <cell r="D20">
            <v>150000</v>
          </cell>
          <cell r="E20">
            <v>0</v>
          </cell>
          <cell r="F20">
            <v>150000</v>
          </cell>
          <cell r="G20">
            <v>17723016700</v>
          </cell>
          <cell r="H20">
            <v>153000</v>
          </cell>
          <cell r="I20">
            <v>33172933000</v>
          </cell>
          <cell r="J20">
            <v>241000</v>
          </cell>
          <cell r="K20">
            <v>39730926000</v>
          </cell>
          <cell r="L20">
            <v>245000</v>
          </cell>
          <cell r="M20">
            <v>43977018600</v>
          </cell>
          <cell r="N20">
            <v>280000</v>
          </cell>
          <cell r="O20">
            <v>48324320460</v>
          </cell>
        </row>
        <row r="21">
          <cell r="B21" t="str">
            <v>Program Pengadaan, Peningkatan Sarana Dan Prasarana Rumah Sakit/ Rumah Sakit Jiwa/Rumah Sakit Paru-Paru/  Rumah Sakit Mata</v>
          </cell>
          <cell r="C21" t="str">
            <v>Peningkatan Sarana dan Prasarana Rumah Sakit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708799622</v>
          </cell>
          <cell r="J21">
            <v>0</v>
          </cell>
          <cell r="K21">
            <v>6856540000</v>
          </cell>
          <cell r="L21">
            <v>0</v>
          </cell>
          <cell r="M21">
            <v>12550000000</v>
          </cell>
          <cell r="N21">
            <v>0</v>
          </cell>
          <cell r="O21">
            <v>16100000000</v>
          </cell>
        </row>
        <row r="22">
          <cell r="B22" t="str">
            <v>DINAS PU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B23" t="str">
            <v>Program pembangunan jalan dan jembatan</v>
          </cell>
          <cell r="C23" t="str">
            <v>Jumlah jembatan dalam kondisi baik (unit)</v>
          </cell>
          <cell r="D23">
            <v>163</v>
          </cell>
          <cell r="E23">
            <v>202114968693</v>
          </cell>
          <cell r="F23">
            <v>173</v>
          </cell>
          <cell r="G23">
            <v>177466055509</v>
          </cell>
          <cell r="H23">
            <v>182</v>
          </cell>
          <cell r="I23">
            <v>155481418640</v>
          </cell>
          <cell r="J23">
            <v>188</v>
          </cell>
          <cell r="K23">
            <v>103000000000</v>
          </cell>
          <cell r="L23">
            <v>194</v>
          </cell>
          <cell r="M23">
            <v>103000000000</v>
          </cell>
          <cell r="N23">
            <v>0</v>
          </cell>
          <cell r="O23">
            <v>0</v>
          </cell>
        </row>
        <row r="24">
          <cell r="B24">
            <v>0</v>
          </cell>
          <cell r="C24" t="str">
            <v>Proporsi panjang jaringan jalan dalam kondisi baik (km)</v>
          </cell>
          <cell r="D24">
            <v>1329.79</v>
          </cell>
          <cell r="E24">
            <v>0</v>
          </cell>
          <cell r="F24">
            <v>1396.28</v>
          </cell>
          <cell r="G24">
            <v>0</v>
          </cell>
          <cell r="H24">
            <v>1466.09</v>
          </cell>
          <cell r="I24">
            <v>0</v>
          </cell>
          <cell r="J24">
            <v>1539.4</v>
          </cell>
          <cell r="K24">
            <v>0</v>
          </cell>
          <cell r="L24">
            <v>1616.37</v>
          </cell>
          <cell r="M24">
            <v>0</v>
          </cell>
          <cell r="N24">
            <v>1697.19</v>
          </cell>
          <cell r="O24">
            <v>0</v>
          </cell>
        </row>
        <row r="25">
          <cell r="B25" t="str">
            <v>Program Pengembangan dan Pengelolaan Jaringan Irigasi, Rawa dan Jaringan Pengairan lainnya</v>
          </cell>
          <cell r="C25" t="str">
            <v>Persentase panjang jaringan irigasi dalam kondisi baik (%)</v>
          </cell>
          <cell r="D25">
            <v>51.21</v>
          </cell>
          <cell r="E25">
            <v>20858270705</v>
          </cell>
          <cell r="F25">
            <v>53.18</v>
          </cell>
          <cell r="G25">
            <v>23772109678</v>
          </cell>
          <cell r="H25">
            <v>54.7</v>
          </cell>
          <cell r="I25">
            <v>31959975610</v>
          </cell>
          <cell r="J25">
            <v>55.76</v>
          </cell>
          <cell r="K25">
            <v>41865230000</v>
          </cell>
          <cell r="L25">
            <v>56.67</v>
          </cell>
          <cell r="M25">
            <v>56815230000</v>
          </cell>
          <cell r="N25">
            <v>0</v>
          </cell>
          <cell r="O25">
            <v>0</v>
          </cell>
        </row>
        <row r="26">
          <cell r="B26">
            <v>0</v>
          </cell>
          <cell r="C26" t="str">
            <v>Persentase panjang jaringan irigasi dalam kondisi baik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B27" t="str">
            <v>DINAS PERTANIAN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B28" t="str">
            <v>Program peningkatan produksi hasil peternakan</v>
          </cell>
          <cell r="C28" t="str">
            <v>Jumlah Populasi Ternak</v>
          </cell>
          <cell r="D28" t="str">
            <v>- Jumlah populasi sapi = 14.010
- Jumlah populasi kambing = 10.326
- Jumlah populasi ayam = 382.503</v>
          </cell>
          <cell r="E28">
            <v>0</v>
          </cell>
          <cell r="F28" t="str">
            <v>- Jumlah populasi sapi = 15.021
- Jumlah populasi kambing = 13.454
- Jumlah populasi ayam = 1.446.811</v>
          </cell>
          <cell r="G28">
            <v>4714885000</v>
          </cell>
          <cell r="H28" t="str">
            <v>- Jumlah populasi sapi = 15.546
- Jumlah populasi kambing = 13.992
- Jumlah populasi ayam = 1.475.747</v>
          </cell>
          <cell r="I28">
            <v>1861154000</v>
          </cell>
          <cell r="J28" t="str">
            <v>- Jumlah populasi sapi = 16.439
- Jumlah populasi kambing = 14.552
- Jumlah populasi ayam = 1.505.262</v>
          </cell>
          <cell r="K28">
            <v>3513726000</v>
          </cell>
          <cell r="L28" t="str">
            <v>- Jumlah populasi sapi = 17.333
- Jumlah populasi kambing = 15.134
- Jumlah populasi ayam = 1.535.367</v>
          </cell>
          <cell r="M28">
            <v>3395000000</v>
          </cell>
          <cell r="N28" t="str">
            <v>- Jumlah populasi sapi = 19.161
- Jumlah populasi kambing = 15.739
- Jumlah populasi ayam = 1.566.075</v>
          </cell>
          <cell r="O28">
            <v>300000000</v>
          </cell>
        </row>
        <row r="29">
          <cell r="B29" t="str">
            <v>Program Pengembangan Prasarana dan Sarana Pertanian</v>
          </cell>
          <cell r="C29" t="str">
            <v>Nilai Indeks Pertanaman Padi (kali)</v>
          </cell>
          <cell r="D29" t="str">
            <v>1,49</v>
          </cell>
          <cell r="E29">
            <v>0</v>
          </cell>
          <cell r="F29">
            <v>0</v>
          </cell>
          <cell r="G29">
            <v>0</v>
          </cell>
          <cell r="H29">
            <v>1500</v>
          </cell>
          <cell r="I29">
            <v>34778769350</v>
          </cell>
          <cell r="J29">
            <v>1550</v>
          </cell>
          <cell r="K29">
            <v>25441764150</v>
          </cell>
          <cell r="L29">
            <v>1600</v>
          </cell>
          <cell r="M29">
            <v>20985000000</v>
          </cell>
          <cell r="N29">
            <v>1650</v>
          </cell>
          <cell r="O29">
            <v>21035000000</v>
          </cell>
        </row>
        <row r="30">
          <cell r="B30" t="str">
            <v>Program Peningkatan Produksi Tanaman Perkebunan</v>
          </cell>
          <cell r="C30" t="str">
            <v>Jumlah Produksi Lada 
Jumlah Produksi Kakao
Jumlah Produksi Kelapa Sawit</v>
          </cell>
          <cell r="D30" t="str">
            <v>3854
12400
245630</v>
          </cell>
          <cell r="E30">
            <v>0</v>
          </cell>
          <cell r="F30" t="str">
            <v>4.094
13.597
258.364</v>
          </cell>
          <cell r="G30">
            <v>518827500</v>
          </cell>
          <cell r="H30" t="str">
            <v>4.301
16.147
285.102</v>
          </cell>
          <cell r="I30">
            <v>3241726860</v>
          </cell>
          <cell r="J30" t="str">
            <v>4.336
17.996
304.621</v>
          </cell>
          <cell r="K30">
            <v>4094982000</v>
          </cell>
          <cell r="L30" t="str">
            <v>4.449
19.996
328.318</v>
          </cell>
          <cell r="M30">
            <v>13175000000</v>
          </cell>
          <cell r="N30" t="str">
            <v>5.548
22.496
346.558</v>
          </cell>
          <cell r="O30">
            <v>16730000000</v>
          </cell>
        </row>
        <row r="31">
          <cell r="B31" t="str">
            <v>DINAS KELAUTAN DAN PERIKANAN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>Program Pengembangan Budidaya Perikanan</v>
          </cell>
          <cell r="C32" t="str">
            <v>Jumlah produksi
Perikanan Budidaya (ton)</v>
          </cell>
          <cell r="D32">
            <v>42922</v>
          </cell>
          <cell r="E32">
            <v>0</v>
          </cell>
          <cell r="F32">
            <v>44210</v>
          </cell>
          <cell r="G32">
            <v>1657296400</v>
          </cell>
          <cell r="H32">
            <v>45497</v>
          </cell>
          <cell r="I32">
            <v>6866608000</v>
          </cell>
          <cell r="J32">
            <v>46788</v>
          </cell>
          <cell r="K32">
            <v>7568947455</v>
          </cell>
          <cell r="L32">
            <v>48073</v>
          </cell>
          <cell r="M32">
            <v>6756963547</v>
          </cell>
          <cell r="N32">
            <v>49380</v>
          </cell>
          <cell r="O32">
            <v>7437752974</v>
          </cell>
        </row>
        <row r="33">
          <cell r="B33" t="str">
            <v>Program pengembangan perikanan tangkap</v>
          </cell>
          <cell r="C33" t="str">
            <v>Jumlah produksi Perikanan Tangkap (ton)</v>
          </cell>
          <cell r="D33">
            <v>8659</v>
          </cell>
          <cell r="E33">
            <v>0</v>
          </cell>
          <cell r="F33">
            <v>8702300</v>
          </cell>
          <cell r="G33">
            <v>7416554300</v>
          </cell>
          <cell r="H33">
            <v>8745590</v>
          </cell>
          <cell r="I33">
            <v>11289630650</v>
          </cell>
          <cell r="J33">
            <v>8785890</v>
          </cell>
          <cell r="K33">
            <v>7952000000</v>
          </cell>
          <cell r="L33">
            <v>8832180</v>
          </cell>
          <cell r="M33">
            <v>7905000000</v>
          </cell>
          <cell r="N33">
            <v>8918800</v>
          </cell>
          <cell r="O33">
            <v>8915000000</v>
          </cell>
        </row>
        <row r="34">
          <cell r="B34" t="str">
            <v>Program Optimalisasi pengelolaan dan pemasaran produksi perikanan</v>
          </cell>
          <cell r="C34" t="str">
            <v>Jumlah produksi
Pengolahan
ikan  (ton)</v>
          </cell>
          <cell r="D34">
            <v>302.39999999999998</v>
          </cell>
          <cell r="E34">
            <v>0</v>
          </cell>
          <cell r="F34">
            <v>303750</v>
          </cell>
          <cell r="G34">
            <v>1482852500</v>
          </cell>
          <cell r="H34">
            <v>305270</v>
          </cell>
          <cell r="I34">
            <v>1471235000</v>
          </cell>
          <cell r="J34">
            <v>306800</v>
          </cell>
          <cell r="K34">
            <v>960290000</v>
          </cell>
          <cell r="L34">
            <v>308330</v>
          </cell>
          <cell r="M34">
            <v>1655000000</v>
          </cell>
          <cell r="N34">
            <v>309870</v>
          </cell>
          <cell r="O34">
            <v>1255000000</v>
          </cell>
        </row>
        <row r="35">
          <cell r="B35" t="str">
            <v>DPMPTSP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Program Peningkatan Iklim Investasi dan Realisasi Investasi</v>
          </cell>
          <cell r="C36" t="str">
            <v>Jumlah minat dan rencana investasi (investor)</v>
          </cell>
          <cell r="D36">
            <v>25</v>
          </cell>
          <cell r="E36">
            <v>0</v>
          </cell>
          <cell r="F36">
            <v>30</v>
          </cell>
          <cell r="G36">
            <v>91747600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Program Peningkatan Promosi dan Kerjasama Investasi</v>
          </cell>
          <cell r="C37" t="str">
            <v>- persentase jumlah promosi yang dilaksanakan
- Nilai investasi PMA $ dan PMDN Rp.</v>
          </cell>
          <cell r="D37" t="str">
            <v>0</v>
          </cell>
          <cell r="E37">
            <v>0</v>
          </cell>
          <cell r="F37" t="str">
            <v>0</v>
          </cell>
          <cell r="G37">
            <v>334386400</v>
          </cell>
          <cell r="H37" t="str">
            <v>0</v>
          </cell>
          <cell r="I37">
            <v>472662000</v>
          </cell>
          <cell r="J37" t="str">
            <v>0</v>
          </cell>
          <cell r="K37">
            <v>874759000</v>
          </cell>
          <cell r="L37" t="str">
            <v>0</v>
          </cell>
          <cell r="M37">
            <v>900000000</v>
          </cell>
          <cell r="N37" t="str">
            <v>0</v>
          </cell>
          <cell r="O37">
            <v>0</v>
          </cell>
        </row>
        <row r="38">
          <cell r="B38" t="str">
            <v>Program Pengawasan dan Pengendalian PM dan PTSP</v>
          </cell>
          <cell r="C38" t="str">
            <v>persentase PMA dan PMDN yang dibina</v>
          </cell>
          <cell r="D38" t="str">
            <v>0</v>
          </cell>
          <cell r="E38">
            <v>0</v>
          </cell>
          <cell r="F38" t="str">
            <v>0</v>
          </cell>
          <cell r="G38">
            <v>0</v>
          </cell>
          <cell r="H38" t="str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430000000</v>
          </cell>
          <cell r="N38">
            <v>0</v>
          </cell>
          <cell r="O38">
            <v>430000000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arga"/>
      <sheetName val="A-E"/>
      <sheetName val="A-K"/>
      <sheetName val="RAB"/>
      <sheetName val="REKAP"/>
      <sheetName val="SCHEDUL"/>
      <sheetName val="Surat Pen"/>
      <sheetName val="Metode"/>
      <sheetName val="MUS"/>
    </sheetNames>
    <sheetDataSet>
      <sheetData sheetId="0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rg Bh"/>
      <sheetName val="Analisa"/>
      <sheetName val="RAB"/>
      <sheetName val="REKAP"/>
      <sheetName val="Srt. Pen"/>
    </sheetNames>
    <sheetDataSet>
      <sheetData sheetId="0" refreshError="1">
        <row r="105">
          <cell r="C105" t="str">
            <v>Penawar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2.2"/>
      <sheetName val="1.4.7"/>
      <sheetName val="1.4.8"/>
      <sheetName val="DPPA"/>
      <sheetName val="RKA"/>
      <sheetName val="Renja"/>
      <sheetName val="KUPA-PPASP"/>
      <sheetName val="KUA-PPAS"/>
      <sheetName val="RKPD"/>
      <sheetName val="Program RPJMD_pokok"/>
      <sheetName val="Program RPJMD_revisi"/>
      <sheetName val="Program_APBD"/>
      <sheetName val="2016"/>
      <sheetName val="2017"/>
      <sheetName val="2018"/>
      <sheetName val="Program, Kegiatan 2016"/>
      <sheetName val="Program, Kegiatan 2017"/>
      <sheetName val="Program, Kegiatan 2018"/>
    </sheetNames>
    <sheetDataSet>
      <sheetData sheetId="0"/>
      <sheetData sheetId="1"/>
      <sheetData sheetId="2"/>
      <sheetData sheetId="3"/>
      <sheetData sheetId="4">
        <row r="4">
          <cell r="B4" t="str">
            <v>Program Pendidikan Anak Usia Dini</v>
          </cell>
        </row>
      </sheetData>
      <sheetData sheetId="5"/>
      <sheetData sheetId="6"/>
      <sheetData sheetId="7">
        <row r="3">
          <cell r="B3" t="str">
            <v>DINAS PENDIDIKAN</v>
          </cell>
        </row>
      </sheetData>
      <sheetData sheetId="8">
        <row r="3">
          <cell r="B3" t="str">
            <v>DINAS PENDIDIKAN</v>
          </cell>
        </row>
      </sheetData>
      <sheetData sheetId="9">
        <row r="3">
          <cell r="B3" t="str">
            <v>Program Pendidikan Anak Usia Dini</v>
          </cell>
        </row>
      </sheetData>
      <sheetData sheetId="10">
        <row r="3">
          <cell r="B3" t="str">
            <v>Program Pendidikan Anak Usia Dini</v>
          </cell>
          <cell r="C3" t="str">
            <v>Rasio ketersediaan sekolah terhadap pendududuk usia TK/PAUD (sek/10.000 penduduk)</v>
          </cell>
          <cell r="D3">
            <v>0</v>
          </cell>
          <cell r="E3">
            <v>0</v>
          </cell>
          <cell r="F3">
            <v>0</v>
          </cell>
          <cell r="G3">
            <v>1559495000</v>
          </cell>
          <cell r="H3">
            <v>0</v>
          </cell>
          <cell r="I3">
            <v>2604544000</v>
          </cell>
          <cell r="J3">
            <v>0.54</v>
          </cell>
          <cell r="K3">
            <v>19009952500</v>
          </cell>
          <cell r="L3">
            <v>0.59</v>
          </cell>
          <cell r="M3">
            <v>18809952500</v>
          </cell>
          <cell r="N3">
            <v>0.64</v>
          </cell>
          <cell r="O3">
            <v>14118642500</v>
          </cell>
        </row>
        <row r="4">
          <cell r="B4" t="str">
            <v>Program Wajib Belajar Pendidikan Dasar Sembilan Tahun</v>
          </cell>
          <cell r="C4" t="str">
            <v>Sekolah Pendidikan SMP/MTs dan SMA/SMK/MA kondisi Bangunan Baik (unit)</v>
          </cell>
          <cell r="D4">
            <v>80</v>
          </cell>
          <cell r="F4">
            <v>84</v>
          </cell>
          <cell r="G4">
            <v>88822422831</v>
          </cell>
          <cell r="H4">
            <v>86</v>
          </cell>
          <cell r="I4">
            <v>95753620420</v>
          </cell>
          <cell r="J4">
            <v>88</v>
          </cell>
          <cell r="K4">
            <v>121</v>
          </cell>
          <cell r="L4">
            <v>92</v>
          </cell>
          <cell r="M4">
            <v>146879472286</v>
          </cell>
          <cell r="N4">
            <v>94</v>
          </cell>
          <cell r="O4">
            <v>160682790811</v>
          </cell>
        </row>
        <row r="5">
          <cell r="C5" t="str">
            <v>% SD Memiliki Gedung Perpustakaan (%)</v>
          </cell>
          <cell r="D5">
            <v>20</v>
          </cell>
          <cell r="F5">
            <v>20</v>
          </cell>
          <cell r="H5">
            <v>50</v>
          </cell>
          <cell r="J5">
            <v>65</v>
          </cell>
          <cell r="L5">
            <v>80</v>
          </cell>
          <cell r="N5">
            <v>90</v>
          </cell>
        </row>
        <row r="6">
          <cell r="C6" t="str">
            <v>Sekolah Pendidikan SD/MI kondisi bangunan baik (unit)</v>
          </cell>
          <cell r="D6">
            <v>122</v>
          </cell>
          <cell r="F6">
            <v>135</v>
          </cell>
          <cell r="H6">
            <v>145</v>
          </cell>
          <cell r="J6">
            <v>155</v>
          </cell>
          <cell r="L6">
            <v>160</v>
          </cell>
          <cell r="N6">
            <v>176</v>
          </cell>
        </row>
        <row r="7">
          <cell r="C7" t="str">
            <v>Rasio ketersediaan sekolah terhadap pendududuk usia SD/MI (sek/10.000 pddk)</v>
          </cell>
          <cell r="D7">
            <v>51.98</v>
          </cell>
          <cell r="F7">
            <v>51.98</v>
          </cell>
          <cell r="H7">
            <v>52.17</v>
          </cell>
          <cell r="J7">
            <v>52.43</v>
          </cell>
          <cell r="L7">
            <v>52.55</v>
          </cell>
          <cell r="N7">
            <v>52.56</v>
          </cell>
        </row>
        <row r="8">
          <cell r="C8" t="str">
            <v>% SMP Memiliki Gedung Perpustakaan (%)</v>
          </cell>
          <cell r="D8">
            <v>50</v>
          </cell>
          <cell r="F8">
            <v>50</v>
          </cell>
          <cell r="H8">
            <v>65</v>
          </cell>
          <cell r="J8">
            <v>80</v>
          </cell>
          <cell r="L8">
            <v>95</v>
          </cell>
          <cell r="N8">
            <v>98</v>
          </cell>
        </row>
        <row r="9">
          <cell r="C9" t="str">
            <v>% SMP Memiliki Lab.Komputer (%)</v>
          </cell>
          <cell r="D9">
            <v>50</v>
          </cell>
          <cell r="F9">
            <v>50</v>
          </cell>
          <cell r="H9">
            <v>60</v>
          </cell>
          <cell r="J9">
            <v>70</v>
          </cell>
          <cell r="L9">
            <v>78</v>
          </cell>
          <cell r="N9">
            <v>80</v>
          </cell>
        </row>
        <row r="10">
          <cell r="C10" t="str">
            <v>Rasio ketersediaan sekolah terhadap pendududuk usia SMP/MTs (sek/10.000 penduduk)</v>
          </cell>
          <cell r="D10">
            <v>41.85</v>
          </cell>
          <cell r="F10">
            <v>42.3</v>
          </cell>
          <cell r="H10">
            <v>42.49</v>
          </cell>
          <cell r="J10">
            <v>43.05</v>
          </cell>
          <cell r="L10">
            <v>43.33</v>
          </cell>
          <cell r="N10">
            <v>43.49</v>
          </cell>
        </row>
        <row r="11">
          <cell r="C11" t="str">
            <v>% SMP Memiliki Lab. IPA (%)</v>
          </cell>
          <cell r="D11">
            <v>70</v>
          </cell>
          <cell r="F11">
            <v>70</v>
          </cell>
          <cell r="H11">
            <v>75</v>
          </cell>
          <cell r="J11">
            <v>80</v>
          </cell>
          <cell r="L11">
            <v>85</v>
          </cell>
          <cell r="N11">
            <v>90</v>
          </cell>
        </row>
        <row r="12">
          <cell r="C12" t="str">
            <v>% Ruang Kelas Rusak berkurang (%)</v>
          </cell>
          <cell r="D12">
            <v>15</v>
          </cell>
          <cell r="F12">
            <v>15</v>
          </cell>
          <cell r="H12">
            <v>12</v>
          </cell>
          <cell r="J12">
            <v>10</v>
          </cell>
          <cell r="L12">
            <v>9</v>
          </cell>
          <cell r="N12">
            <v>6</v>
          </cell>
        </row>
        <row r="13">
          <cell r="B13" t="str">
            <v>Program Pendidikan Non Formal</v>
          </cell>
          <cell r="C13" t="str">
            <v>% warga buta aksara yang mengikuti pembelajaran keaksaraan</v>
          </cell>
          <cell r="D13">
            <v>0</v>
          </cell>
          <cell r="E13">
            <v>0</v>
          </cell>
          <cell r="F13">
            <v>0</v>
          </cell>
          <cell r="G13">
            <v>1013632500</v>
          </cell>
          <cell r="H13">
            <v>0</v>
          </cell>
          <cell r="I13">
            <v>860817500</v>
          </cell>
          <cell r="J13">
            <v>30</v>
          </cell>
          <cell r="K13">
            <v>1225401000</v>
          </cell>
          <cell r="L13">
            <v>40</v>
          </cell>
          <cell r="M13">
            <v>1256760000</v>
          </cell>
          <cell r="N13">
            <v>50</v>
          </cell>
          <cell r="O13">
            <v>1167911000</v>
          </cell>
        </row>
        <row r="14">
          <cell r="C14" t="str">
            <v>% Kelulusan warga belajar mengikuti Kesetaraan kejar paket A,B,C</v>
          </cell>
          <cell r="D14">
            <v>0</v>
          </cell>
          <cell r="F14">
            <v>0</v>
          </cell>
          <cell r="H14">
            <v>0</v>
          </cell>
          <cell r="J14">
            <v>92</v>
          </cell>
          <cell r="L14">
            <v>93</v>
          </cell>
          <cell r="N14">
            <v>99</v>
          </cell>
        </row>
        <row r="15">
          <cell r="B15" t="str">
            <v>Program Peningkatan Mutu Pendidik dan Tenaga Kependidikan</v>
          </cell>
          <cell r="C15" t="str">
            <v>Persentase Peningkatan mutu guru mata pelajaran (%)</v>
          </cell>
          <cell r="D15">
            <v>0</v>
          </cell>
          <cell r="E15">
            <v>0</v>
          </cell>
          <cell r="F15">
            <v>0</v>
          </cell>
          <cell r="G15">
            <v>672081000</v>
          </cell>
          <cell r="H15">
            <v>0</v>
          </cell>
          <cell r="I15">
            <v>1732834100</v>
          </cell>
          <cell r="J15">
            <v>39</v>
          </cell>
          <cell r="K15">
            <v>2237042100</v>
          </cell>
          <cell r="L15">
            <v>45</v>
          </cell>
          <cell r="M15">
            <v>2285595941</v>
          </cell>
          <cell r="N15">
            <v>55</v>
          </cell>
          <cell r="O15">
            <v>2308445498</v>
          </cell>
        </row>
        <row r="16">
          <cell r="B16" t="str">
            <v>Program Manajemen Pelayanan Pendidikan</v>
          </cell>
          <cell r="C16" t="str">
            <v>Persentase angkapartisipasi pendidikantinggi</v>
          </cell>
          <cell r="D16">
            <v>0</v>
          </cell>
          <cell r="E16">
            <v>0</v>
          </cell>
          <cell r="F16">
            <v>0</v>
          </cell>
          <cell r="G16">
            <v>19982650000</v>
          </cell>
          <cell r="H16">
            <v>0.2</v>
          </cell>
          <cell r="I16">
            <v>24992918000</v>
          </cell>
          <cell r="J16">
            <v>0.3</v>
          </cell>
          <cell r="K16">
            <v>25991147800</v>
          </cell>
          <cell r="L16">
            <v>0.4</v>
          </cell>
          <cell r="M16">
            <v>27216997580</v>
          </cell>
          <cell r="N16">
            <v>0.5</v>
          </cell>
          <cell r="O16">
            <v>21784038190</v>
          </cell>
        </row>
        <row r="17">
          <cell r="B17" t="str">
            <v>DINAS KESEHATAN</v>
          </cell>
        </row>
        <row r="18">
          <cell r="B18" t="str">
            <v>Program Standarisasi Pelayanan Kesehatan</v>
          </cell>
          <cell r="C18" t="str">
            <v>- Persentase FKTP yang melaksanakan sistem rujukan sesuai standar (%)- Persentase FKTP yang memberikan pelayanan sesuai standar (%)</v>
          </cell>
          <cell r="D18" t="str">
            <v>- 7- 50</v>
          </cell>
          <cell r="F18" t="str">
            <v>- 7- 50</v>
          </cell>
          <cell r="G18">
            <v>13049940580</v>
          </cell>
          <cell r="H18" t="str">
            <v>- 47- 75</v>
          </cell>
          <cell r="I18">
            <v>18589653338</v>
          </cell>
          <cell r="J18" t="str">
            <v>- 71- 80</v>
          </cell>
          <cell r="K18">
            <v>14467053190</v>
          </cell>
          <cell r="L18" t="str">
            <v>- 88- 88</v>
          </cell>
          <cell r="M18">
            <v>835139250</v>
          </cell>
          <cell r="N18" t="str">
            <v>- 100- 100</v>
          </cell>
          <cell r="O18">
            <v>918653225</v>
          </cell>
        </row>
        <row r="19">
          <cell r="B19" t="str">
            <v>Program pengadaan, peningkatan dan perbaikan sarana dan prasarana puskesmas/ puskemas pembantu dan jaringannya</v>
          </cell>
          <cell r="C19" t="str">
            <v>Jumlah Puskesmas dan jaringannya yang ditingkatkan kualitasnya (PKM)</v>
          </cell>
          <cell r="D19">
            <v>15</v>
          </cell>
          <cell r="F19">
            <v>15</v>
          </cell>
          <cell r="G19">
            <v>23513084679</v>
          </cell>
          <cell r="H19">
            <v>17</v>
          </cell>
          <cell r="I19">
            <v>6128973795</v>
          </cell>
          <cell r="J19">
            <v>17</v>
          </cell>
          <cell r="K19">
            <v>12988292500</v>
          </cell>
          <cell r="L19">
            <v>17</v>
          </cell>
          <cell r="M19">
            <v>9324236250</v>
          </cell>
          <cell r="N19">
            <v>17</v>
          </cell>
          <cell r="O19">
            <v>12551159875</v>
          </cell>
        </row>
        <row r="20">
          <cell r="B20" t="str">
            <v>Program kemitraan peningkatan pelayanan kesehatan</v>
          </cell>
          <cell r="C20" t="str">
            <v>Jumlah penduduk yang memiliki jaminan kesehatan (jiwa)</v>
          </cell>
          <cell r="D20">
            <v>150000</v>
          </cell>
          <cell r="F20">
            <v>150000</v>
          </cell>
          <cell r="G20">
            <v>17723016700</v>
          </cell>
          <cell r="H20">
            <v>153000</v>
          </cell>
          <cell r="I20">
            <v>33172933000</v>
          </cell>
          <cell r="J20">
            <v>241000</v>
          </cell>
          <cell r="K20">
            <v>39730926000</v>
          </cell>
          <cell r="L20">
            <v>245000</v>
          </cell>
          <cell r="M20">
            <v>43977018600</v>
          </cell>
          <cell r="N20">
            <v>280000</v>
          </cell>
          <cell r="O20">
            <v>48324320460</v>
          </cell>
        </row>
        <row r="21">
          <cell r="B21" t="str">
            <v>Program Pengadaan, Peningkatan Sarana Dan Prasarana Rumah Sakit/ Rumah Sakit Jiwa/Rumah Sakit Paru-Paru/  Rumah Sakit Mata</v>
          </cell>
          <cell r="C21" t="str">
            <v>Peningkatan Sarana dan Prasarana Rumah Sakit</v>
          </cell>
          <cell r="I21">
            <v>708799622</v>
          </cell>
          <cell r="K21">
            <v>6856540000</v>
          </cell>
          <cell r="M21">
            <v>12550000000</v>
          </cell>
          <cell r="O21">
            <v>16100000000</v>
          </cell>
        </row>
        <row r="22">
          <cell r="B22" t="str">
            <v>DINAS PU</v>
          </cell>
        </row>
        <row r="23">
          <cell r="B23" t="str">
            <v>Program pembangunan jalan dan jembatan</v>
          </cell>
          <cell r="C23" t="str">
            <v>Jumlah jembatan dalam kondisi baik (unit)</v>
          </cell>
          <cell r="D23">
            <v>163</v>
          </cell>
          <cell r="E23">
            <v>202114968693</v>
          </cell>
          <cell r="F23">
            <v>173</v>
          </cell>
          <cell r="G23">
            <v>177466055509</v>
          </cell>
          <cell r="H23">
            <v>182</v>
          </cell>
          <cell r="I23">
            <v>155481418640</v>
          </cell>
          <cell r="J23">
            <v>188</v>
          </cell>
          <cell r="K23">
            <v>103000000000</v>
          </cell>
          <cell r="L23">
            <v>194</v>
          </cell>
          <cell r="M23">
            <v>103000000000</v>
          </cell>
        </row>
        <row r="24">
          <cell r="C24" t="str">
            <v>Proporsi panjang jaringan jalan dalam kondisi baik (km)</v>
          </cell>
          <cell r="D24">
            <v>1329.79</v>
          </cell>
          <cell r="F24">
            <v>1396.28</v>
          </cell>
          <cell r="H24">
            <v>1466.09</v>
          </cell>
          <cell r="J24">
            <v>1539.4</v>
          </cell>
          <cell r="L24">
            <v>1616.37</v>
          </cell>
          <cell r="N24">
            <v>1697.19</v>
          </cell>
        </row>
        <row r="25">
          <cell r="B25" t="str">
            <v>Program Pengembangan dan Pengelolaan Jaringan Irigasi, Rawa dan Jaringan Pengairan lainnya</v>
          </cell>
          <cell r="C25" t="str">
            <v>Persentase panjang jaringan irigasi dalam kondisi baik (%)</v>
          </cell>
          <cell r="D25">
            <v>51.21</v>
          </cell>
          <cell r="E25">
            <v>20858270705</v>
          </cell>
          <cell r="F25">
            <v>53.18</v>
          </cell>
          <cell r="G25">
            <v>23772109678</v>
          </cell>
          <cell r="H25">
            <v>54.7</v>
          </cell>
          <cell r="I25">
            <v>31959975610</v>
          </cell>
          <cell r="J25">
            <v>55.76</v>
          </cell>
          <cell r="K25">
            <v>41865230000</v>
          </cell>
          <cell r="L25">
            <v>56.67</v>
          </cell>
          <cell r="M25">
            <v>56815230000</v>
          </cell>
        </row>
        <row r="26">
          <cell r="C26" t="str">
            <v>Persentase panjang jaringan irigasi dalam kondisi baik</v>
          </cell>
        </row>
        <row r="27">
          <cell r="B27" t="str">
            <v>DINAS PERTANIAN</v>
          </cell>
        </row>
        <row r="28">
          <cell r="B28" t="str">
            <v>Program peningkatan produksi hasil peternakan</v>
          </cell>
          <cell r="C28" t="str">
            <v>Jumlah Populasi Ternak</v>
          </cell>
          <cell r="D28" t="str">
            <v>- Jumlah populasi sapi = 14.010- Jumlah populasi kambing = 10.326- Jumlah populasi ayam = 382.503</v>
          </cell>
          <cell r="F28" t="str">
            <v>- Jumlah populasi sapi = 15.021- Jumlah populasi kambing = 13.454- Jumlah populasi ayam = 1.446.811</v>
          </cell>
          <cell r="G28">
            <v>4714885000</v>
          </cell>
          <cell r="H28" t="str">
            <v>- Jumlah populasi sapi = 15.546- Jumlah populasi kambing = 13.992- Jumlah populasi ayam = 1.475.747</v>
          </cell>
          <cell r="I28">
            <v>1861154000</v>
          </cell>
          <cell r="J28" t="str">
            <v>- Jumlah populasi sapi = 16.439- Jumlah populasi kambing = 14.552- Jumlah populasi ayam = 1.505.262</v>
          </cell>
          <cell r="K28">
            <v>3513726000</v>
          </cell>
          <cell r="L28" t="str">
            <v>- Jumlah populasi sapi = 17.333- Jumlah populasi kambing = 15.134- Jumlah populasi ayam = 1.535.367</v>
          </cell>
          <cell r="M28">
            <v>3395000000</v>
          </cell>
          <cell r="N28" t="str">
            <v>- Jumlah populasi sapi = 19.161- Jumlah populasi kambing = 15.739- Jumlah populasi ayam = 1.566.075</v>
          </cell>
          <cell r="O28">
            <v>300000000</v>
          </cell>
        </row>
        <row r="29">
          <cell r="B29" t="str">
            <v>Program Pengembangan Prasarana dan Sarana Pertanian</v>
          </cell>
          <cell r="C29" t="str">
            <v>Nilai Indeks Pertanaman Padi (kali)</v>
          </cell>
          <cell r="D29" t="str">
            <v>1,49</v>
          </cell>
          <cell r="E29">
            <v>0</v>
          </cell>
          <cell r="H29">
            <v>1500</v>
          </cell>
          <cell r="I29">
            <v>34778769350</v>
          </cell>
          <cell r="J29">
            <v>1550</v>
          </cell>
          <cell r="K29">
            <v>25441764150</v>
          </cell>
          <cell r="L29">
            <v>1600</v>
          </cell>
          <cell r="M29">
            <v>20985000000</v>
          </cell>
          <cell r="N29">
            <v>1650</v>
          </cell>
          <cell r="O29">
            <v>21035000000</v>
          </cell>
        </row>
        <row r="30">
          <cell r="B30" t="str">
            <v>Program Peningkatan Produksi Tanaman Perkebunan</v>
          </cell>
          <cell r="C30" t="str">
            <v>Jumlah Produksi Lada Jumlah Produksi KakaoJumlah Produksi Kelapa Sawit</v>
          </cell>
          <cell r="D30" t="str">
            <v>385412400245630</v>
          </cell>
          <cell r="E30">
            <v>0</v>
          </cell>
          <cell r="F30" t="str">
            <v>4.09413.597258.364</v>
          </cell>
          <cell r="G30">
            <v>518827500</v>
          </cell>
          <cell r="H30" t="str">
            <v>4.30116.147285.102</v>
          </cell>
          <cell r="I30">
            <v>3241726860</v>
          </cell>
          <cell r="J30" t="str">
            <v>4.33617.996304.621</v>
          </cell>
          <cell r="K30">
            <v>4094982000</v>
          </cell>
          <cell r="L30" t="str">
            <v>4.44919.996328.318</v>
          </cell>
          <cell r="M30">
            <v>13175000000</v>
          </cell>
          <cell r="N30" t="str">
            <v>5.54822.496346.558</v>
          </cell>
          <cell r="O30">
            <v>16730000000</v>
          </cell>
        </row>
        <row r="31">
          <cell r="B31" t="str">
            <v>DINAS KELAUTAN DAN PERIKANAN</v>
          </cell>
        </row>
        <row r="32">
          <cell r="B32" t="str">
            <v>Program Pengembangan Budidaya Perikanan</v>
          </cell>
          <cell r="C32" t="str">
            <v>Jumlah produksiPerikanan Budidaya (ton)</v>
          </cell>
          <cell r="D32">
            <v>42922</v>
          </cell>
          <cell r="F32">
            <v>44210</v>
          </cell>
          <cell r="G32">
            <v>1657296400</v>
          </cell>
          <cell r="H32">
            <v>45497</v>
          </cell>
          <cell r="I32">
            <v>6866608000</v>
          </cell>
          <cell r="J32">
            <v>46788</v>
          </cell>
          <cell r="K32">
            <v>7568947455</v>
          </cell>
          <cell r="L32">
            <v>48073</v>
          </cell>
          <cell r="M32">
            <v>6756963547</v>
          </cell>
          <cell r="N32">
            <v>49380</v>
          </cell>
          <cell r="O32">
            <v>7437752974</v>
          </cell>
        </row>
        <row r="33">
          <cell r="B33" t="str">
            <v>Program pengembangan perikanan tangkap</v>
          </cell>
          <cell r="C33" t="str">
            <v>Jumlah produksi Perikanan Tangkap (ton)</v>
          </cell>
          <cell r="D33">
            <v>8659</v>
          </cell>
          <cell r="F33">
            <v>8702300</v>
          </cell>
          <cell r="G33">
            <v>7416554300</v>
          </cell>
          <cell r="H33">
            <v>8745590</v>
          </cell>
          <cell r="I33">
            <v>11289630650</v>
          </cell>
          <cell r="J33">
            <v>8785890</v>
          </cell>
          <cell r="K33">
            <v>7952000000</v>
          </cell>
          <cell r="L33">
            <v>8832180</v>
          </cell>
          <cell r="M33">
            <v>7905000000</v>
          </cell>
          <cell r="N33">
            <v>8918800</v>
          </cell>
          <cell r="O33">
            <v>8915000000</v>
          </cell>
        </row>
        <row r="34">
          <cell r="B34" t="str">
            <v>Program Optimalisasi pengelolaan dan pemasaran produksi perikanan</v>
          </cell>
          <cell r="C34" t="str">
            <v>Jumlah produksiPengolahanikan  (ton)</v>
          </cell>
          <cell r="D34">
            <v>302.39999999999998</v>
          </cell>
          <cell r="F34">
            <v>303750</v>
          </cell>
          <cell r="G34">
            <v>1482852500</v>
          </cell>
          <cell r="H34">
            <v>305270</v>
          </cell>
          <cell r="I34">
            <v>1471235000</v>
          </cell>
          <cell r="J34">
            <v>306800</v>
          </cell>
          <cell r="K34">
            <v>960290000</v>
          </cell>
          <cell r="L34">
            <v>308330</v>
          </cell>
          <cell r="M34">
            <v>1655000000</v>
          </cell>
          <cell r="N34">
            <v>309870</v>
          </cell>
          <cell r="O34">
            <v>1255000000</v>
          </cell>
        </row>
        <row r="35">
          <cell r="B35" t="str">
            <v>DPMPTSP</v>
          </cell>
        </row>
        <row r="36">
          <cell r="B36" t="str">
            <v>Program Peningkatan Iklim Investasi dan Realisasi Investasi</v>
          </cell>
          <cell r="C36" t="str">
            <v>Jumlah minat dan rencana investasi (investor)</v>
          </cell>
          <cell r="D36">
            <v>25</v>
          </cell>
          <cell r="E36">
            <v>0</v>
          </cell>
          <cell r="F36">
            <v>30</v>
          </cell>
          <cell r="G36">
            <v>91747600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Program Peningkatan Promosi dan Kerjasama Investasi</v>
          </cell>
          <cell r="C37" t="str">
            <v>- persentase jumlah promosi yang dilaksanakan- Nilai investasi PMA $ dan PMDN Rp.</v>
          </cell>
          <cell r="D37" t="str">
            <v>0</v>
          </cell>
          <cell r="E37">
            <v>0</v>
          </cell>
          <cell r="F37" t="str">
            <v>0</v>
          </cell>
          <cell r="G37">
            <v>334386400</v>
          </cell>
          <cell r="H37" t="str">
            <v>0</v>
          </cell>
          <cell r="I37">
            <v>472662000</v>
          </cell>
          <cell r="J37" t="str">
            <v>0</v>
          </cell>
          <cell r="K37">
            <v>874759000</v>
          </cell>
          <cell r="L37" t="str">
            <v>0</v>
          </cell>
          <cell r="M37">
            <v>900000000</v>
          </cell>
          <cell r="N37" t="str">
            <v>0</v>
          </cell>
          <cell r="O37">
            <v>0</v>
          </cell>
        </row>
        <row r="38">
          <cell r="B38" t="str">
            <v>Program Pengawasan dan Pengendalian PM dan PTSP</v>
          </cell>
          <cell r="C38" t="str">
            <v>persentase PMA dan PMDN yang dibina</v>
          </cell>
          <cell r="D38" t="str">
            <v>0</v>
          </cell>
          <cell r="E38">
            <v>0</v>
          </cell>
          <cell r="F38" t="str">
            <v>0</v>
          </cell>
          <cell r="G38">
            <v>0</v>
          </cell>
          <cell r="H38" t="str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430000000</v>
          </cell>
          <cell r="N38">
            <v>0</v>
          </cell>
          <cell r="O38">
            <v>430000000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2.2"/>
      <sheetName val="1.4.7"/>
      <sheetName val="1.4.8"/>
      <sheetName val="DPPA"/>
      <sheetName val="RKA"/>
      <sheetName val="Renja"/>
      <sheetName val="KUPA-PPASP"/>
      <sheetName val="KUA-PPAS"/>
      <sheetName val="RKPD"/>
      <sheetName val="Program RPJMD_pokok"/>
      <sheetName val="Program RPJMD_revisi"/>
      <sheetName val="Program_APBD"/>
      <sheetName val="2016"/>
      <sheetName val="2017"/>
      <sheetName val="2018"/>
      <sheetName val="Program, Kegiatan 2016"/>
      <sheetName val="Program, Kegiatan 2017"/>
      <sheetName val="Program, Kegiatan 2018"/>
    </sheetNames>
    <sheetDataSet>
      <sheetData sheetId="0"/>
      <sheetData sheetId="1"/>
      <sheetData sheetId="2"/>
      <sheetData sheetId="3"/>
      <sheetData sheetId="4">
        <row r="4">
          <cell r="B4" t="str">
            <v>Program Pendidikan Anak Usia Dini</v>
          </cell>
        </row>
      </sheetData>
      <sheetData sheetId="5"/>
      <sheetData sheetId="6"/>
      <sheetData sheetId="7">
        <row r="3">
          <cell r="B3" t="str">
            <v>DINAS PENDIDIKAN</v>
          </cell>
        </row>
      </sheetData>
      <sheetData sheetId="8">
        <row r="3">
          <cell r="B3" t="str">
            <v>DINAS PENDIDIKAN</v>
          </cell>
        </row>
      </sheetData>
      <sheetData sheetId="9">
        <row r="3">
          <cell r="B3" t="str">
            <v>Program Pendidikan Anak Usia Dini</v>
          </cell>
        </row>
      </sheetData>
      <sheetData sheetId="10">
        <row r="3">
          <cell r="B3" t="str">
            <v>Program Pendidikan Anak Usia Dini</v>
          </cell>
          <cell r="C3" t="str">
            <v>Rasio ketersediaan sekolah terhadap pendududuk usia TK/PAUD (sek/10.000 penduduk)</v>
          </cell>
          <cell r="D3">
            <v>0</v>
          </cell>
          <cell r="E3">
            <v>0</v>
          </cell>
          <cell r="F3">
            <v>0</v>
          </cell>
          <cell r="G3">
            <v>1559495000</v>
          </cell>
          <cell r="H3">
            <v>0</v>
          </cell>
          <cell r="I3">
            <v>2604544000</v>
          </cell>
          <cell r="J3">
            <v>0.54</v>
          </cell>
          <cell r="K3">
            <v>19009952500</v>
          </cell>
          <cell r="L3">
            <v>0.59</v>
          </cell>
          <cell r="M3">
            <v>18809952500</v>
          </cell>
          <cell r="N3">
            <v>0.64</v>
          </cell>
          <cell r="O3">
            <v>14118642500</v>
          </cell>
        </row>
        <row r="4">
          <cell r="B4" t="str">
            <v>Program Wajib Belajar Pendidikan Dasar Sembilan Tahun</v>
          </cell>
          <cell r="C4" t="str">
            <v>Sekolah Pendidikan SMP/MTs dan SMA/SMK/MA kondisi Bangunan Baik (unit)</v>
          </cell>
          <cell r="D4">
            <v>80</v>
          </cell>
          <cell r="F4">
            <v>84</v>
          </cell>
          <cell r="G4">
            <v>88822422831</v>
          </cell>
          <cell r="H4">
            <v>86</v>
          </cell>
          <cell r="I4">
            <v>95753620420</v>
          </cell>
          <cell r="J4">
            <v>88</v>
          </cell>
          <cell r="K4">
            <v>121</v>
          </cell>
          <cell r="L4">
            <v>92</v>
          </cell>
          <cell r="M4">
            <v>146879472286</v>
          </cell>
          <cell r="N4">
            <v>94</v>
          </cell>
          <cell r="O4">
            <v>160682790811</v>
          </cell>
        </row>
        <row r="5">
          <cell r="C5" t="str">
            <v>% SD Memiliki Gedung Perpustakaan (%)</v>
          </cell>
          <cell r="D5">
            <v>20</v>
          </cell>
          <cell r="F5">
            <v>20</v>
          </cell>
          <cell r="H5">
            <v>50</v>
          </cell>
          <cell r="J5">
            <v>65</v>
          </cell>
          <cell r="L5">
            <v>80</v>
          </cell>
          <cell r="N5">
            <v>90</v>
          </cell>
        </row>
        <row r="6">
          <cell r="C6" t="str">
            <v>Sekolah Pendidikan SD/MI kondisi bangunan baik (unit)</v>
          </cell>
          <cell r="D6">
            <v>122</v>
          </cell>
          <cell r="F6">
            <v>135</v>
          </cell>
          <cell r="H6">
            <v>145</v>
          </cell>
          <cell r="J6">
            <v>155</v>
          </cell>
          <cell r="L6">
            <v>160</v>
          </cell>
          <cell r="N6">
            <v>176</v>
          </cell>
        </row>
        <row r="7">
          <cell r="C7" t="str">
            <v>Rasio ketersediaan sekolah terhadap pendududuk usia SD/MI (sek/10.000 pddk)</v>
          </cell>
          <cell r="D7">
            <v>51.98</v>
          </cell>
          <cell r="F7">
            <v>51.98</v>
          </cell>
          <cell r="H7">
            <v>52.17</v>
          </cell>
          <cell r="J7">
            <v>52.43</v>
          </cell>
          <cell r="L7">
            <v>52.55</v>
          </cell>
          <cell r="N7">
            <v>52.56</v>
          </cell>
        </row>
        <row r="8">
          <cell r="C8" t="str">
            <v>% SMP Memiliki Gedung Perpustakaan (%)</v>
          </cell>
          <cell r="D8">
            <v>50</v>
          </cell>
          <cell r="F8">
            <v>50</v>
          </cell>
          <cell r="H8">
            <v>65</v>
          </cell>
          <cell r="J8">
            <v>80</v>
          </cell>
          <cell r="L8">
            <v>95</v>
          </cell>
          <cell r="N8">
            <v>98</v>
          </cell>
        </row>
        <row r="9">
          <cell r="C9" t="str">
            <v>% SMP Memiliki Lab.Komputer (%)</v>
          </cell>
          <cell r="D9">
            <v>50</v>
          </cell>
          <cell r="F9">
            <v>50</v>
          </cell>
          <cell r="H9">
            <v>60</v>
          </cell>
          <cell r="J9">
            <v>70</v>
          </cell>
          <cell r="L9">
            <v>78</v>
          </cell>
          <cell r="N9">
            <v>80</v>
          </cell>
        </row>
        <row r="10">
          <cell r="C10" t="str">
            <v>Rasio ketersediaan sekolah terhadap pendududuk usia SMP/MTs (sek/10.000 penduduk)</v>
          </cell>
          <cell r="D10">
            <v>41.85</v>
          </cell>
          <cell r="F10">
            <v>42.3</v>
          </cell>
          <cell r="H10">
            <v>42.49</v>
          </cell>
          <cell r="J10">
            <v>43.05</v>
          </cell>
          <cell r="L10">
            <v>43.33</v>
          </cell>
          <cell r="N10">
            <v>43.49</v>
          </cell>
        </row>
        <row r="11">
          <cell r="C11" t="str">
            <v>% SMP Memiliki Lab. IPA (%)</v>
          </cell>
          <cell r="D11">
            <v>70</v>
          </cell>
          <cell r="F11">
            <v>70</v>
          </cell>
          <cell r="H11">
            <v>75</v>
          </cell>
          <cell r="J11">
            <v>80</v>
          </cell>
          <cell r="L11">
            <v>85</v>
          </cell>
          <cell r="N11">
            <v>90</v>
          </cell>
        </row>
        <row r="12">
          <cell r="C12" t="str">
            <v>% Ruang Kelas Rusak berkurang (%)</v>
          </cell>
          <cell r="D12">
            <v>15</v>
          </cell>
          <cell r="F12">
            <v>15</v>
          </cell>
          <cell r="H12">
            <v>12</v>
          </cell>
          <cell r="J12">
            <v>10</v>
          </cell>
          <cell r="L12">
            <v>9</v>
          </cell>
          <cell r="N12">
            <v>6</v>
          </cell>
        </row>
        <row r="13">
          <cell r="B13" t="str">
            <v>Program Pendidikan Non Formal</v>
          </cell>
          <cell r="C13" t="str">
            <v>% warga buta aksara yang mengikuti pembelajaran keaksaraan</v>
          </cell>
          <cell r="D13">
            <v>0</v>
          </cell>
          <cell r="E13">
            <v>0</v>
          </cell>
          <cell r="F13">
            <v>0</v>
          </cell>
          <cell r="G13">
            <v>1013632500</v>
          </cell>
          <cell r="H13">
            <v>0</v>
          </cell>
          <cell r="I13">
            <v>860817500</v>
          </cell>
          <cell r="J13">
            <v>30</v>
          </cell>
          <cell r="K13">
            <v>1225401000</v>
          </cell>
          <cell r="L13">
            <v>40</v>
          </cell>
          <cell r="M13">
            <v>1256760000</v>
          </cell>
          <cell r="N13">
            <v>50</v>
          </cell>
          <cell r="O13">
            <v>1167911000</v>
          </cell>
        </row>
        <row r="14">
          <cell r="C14" t="str">
            <v>% Kelulusan warga belajar mengikuti Kesetaraan kejar paket A,B,C</v>
          </cell>
          <cell r="D14">
            <v>0</v>
          </cell>
          <cell r="F14">
            <v>0</v>
          </cell>
          <cell r="H14">
            <v>0</v>
          </cell>
          <cell r="J14">
            <v>92</v>
          </cell>
          <cell r="L14">
            <v>93</v>
          </cell>
          <cell r="N14">
            <v>99</v>
          </cell>
        </row>
        <row r="15">
          <cell r="B15" t="str">
            <v>Program Peningkatan Mutu Pendidik dan Tenaga Kependidikan</v>
          </cell>
          <cell r="C15" t="str">
            <v>Persentase Peningkatan mutu guru mata pelajaran (%)</v>
          </cell>
          <cell r="D15">
            <v>0</v>
          </cell>
          <cell r="E15">
            <v>0</v>
          </cell>
          <cell r="F15">
            <v>0</v>
          </cell>
          <cell r="G15">
            <v>672081000</v>
          </cell>
          <cell r="H15">
            <v>0</v>
          </cell>
          <cell r="I15">
            <v>1732834100</v>
          </cell>
          <cell r="J15">
            <v>39</v>
          </cell>
          <cell r="K15">
            <v>2237042100</v>
          </cell>
          <cell r="L15">
            <v>45</v>
          </cell>
          <cell r="M15">
            <v>2285595941</v>
          </cell>
          <cell r="N15">
            <v>55</v>
          </cell>
          <cell r="O15">
            <v>2308445498</v>
          </cell>
        </row>
        <row r="16">
          <cell r="B16" t="str">
            <v>Program Manajemen Pelayanan Pendidikan</v>
          </cell>
          <cell r="C16" t="str">
            <v>Persentase angkapartisipasi pendidikantinggi</v>
          </cell>
          <cell r="D16">
            <v>0</v>
          </cell>
          <cell r="E16">
            <v>0</v>
          </cell>
          <cell r="F16">
            <v>0</v>
          </cell>
          <cell r="G16">
            <v>19982650000</v>
          </cell>
          <cell r="H16">
            <v>0.2</v>
          </cell>
          <cell r="I16">
            <v>24992918000</v>
          </cell>
          <cell r="J16">
            <v>0.3</v>
          </cell>
          <cell r="K16">
            <v>25991147800</v>
          </cell>
          <cell r="L16">
            <v>0.4</v>
          </cell>
          <cell r="M16">
            <v>27216997580</v>
          </cell>
          <cell r="N16">
            <v>0.5</v>
          </cell>
          <cell r="O16">
            <v>21784038190</v>
          </cell>
        </row>
        <row r="17">
          <cell r="B17" t="str">
            <v>DINAS KESEHATAN</v>
          </cell>
        </row>
        <row r="18">
          <cell r="B18" t="str">
            <v>Program Standarisasi Pelayanan Kesehatan</v>
          </cell>
          <cell r="C18" t="str">
            <v>- Persentase FKTP yang melaksanakan sistem rujukan sesuai standar (%)- Persentase FKTP yang memberikan pelayanan sesuai standar (%)</v>
          </cell>
          <cell r="D18" t="str">
            <v>- 7- 50</v>
          </cell>
          <cell r="F18" t="str">
            <v>- 7- 50</v>
          </cell>
          <cell r="G18">
            <v>13049940580</v>
          </cell>
          <cell r="H18" t="str">
            <v>- 47- 75</v>
          </cell>
          <cell r="I18">
            <v>18589653338</v>
          </cell>
          <cell r="J18" t="str">
            <v>- 71- 80</v>
          </cell>
          <cell r="K18">
            <v>14467053190</v>
          </cell>
          <cell r="L18" t="str">
            <v>- 88- 88</v>
          </cell>
          <cell r="M18">
            <v>835139250</v>
          </cell>
          <cell r="N18" t="str">
            <v>- 100- 100</v>
          </cell>
          <cell r="O18">
            <v>918653225</v>
          </cell>
        </row>
        <row r="19">
          <cell r="B19" t="str">
            <v>Program pengadaan, peningkatan dan perbaikan sarana dan prasarana puskesmas/ puskemas pembantu dan jaringannya</v>
          </cell>
          <cell r="C19" t="str">
            <v>Jumlah Puskesmas dan jaringannya yang ditingkatkan kualitasnya (PKM)</v>
          </cell>
          <cell r="D19">
            <v>15</v>
          </cell>
          <cell r="F19">
            <v>15</v>
          </cell>
          <cell r="G19">
            <v>23513084679</v>
          </cell>
          <cell r="H19">
            <v>17</v>
          </cell>
          <cell r="I19">
            <v>6128973795</v>
          </cell>
          <cell r="J19">
            <v>17</v>
          </cell>
          <cell r="K19">
            <v>12988292500</v>
          </cell>
          <cell r="L19">
            <v>17</v>
          </cell>
          <cell r="M19">
            <v>9324236250</v>
          </cell>
          <cell r="N19">
            <v>17</v>
          </cell>
          <cell r="O19">
            <v>12551159875</v>
          </cell>
        </row>
        <row r="20">
          <cell r="B20" t="str">
            <v>Program kemitraan peningkatan pelayanan kesehatan</v>
          </cell>
          <cell r="C20" t="str">
            <v>Jumlah penduduk yang memiliki jaminan kesehatan (jiwa)</v>
          </cell>
          <cell r="D20">
            <v>150000</v>
          </cell>
          <cell r="F20">
            <v>150000</v>
          </cell>
          <cell r="G20">
            <v>17723016700</v>
          </cell>
          <cell r="H20">
            <v>153000</v>
          </cell>
          <cell r="I20">
            <v>33172933000</v>
          </cell>
          <cell r="J20">
            <v>241000</v>
          </cell>
          <cell r="K20">
            <v>39730926000</v>
          </cell>
          <cell r="L20">
            <v>245000</v>
          </cell>
          <cell r="M20">
            <v>43977018600</v>
          </cell>
          <cell r="N20">
            <v>280000</v>
          </cell>
          <cell r="O20">
            <v>48324320460</v>
          </cell>
        </row>
        <row r="21">
          <cell r="B21" t="str">
            <v>Program Pengadaan, Peningkatan Sarana Dan Prasarana Rumah Sakit/ Rumah Sakit Jiwa/Rumah Sakit Paru-Paru/  Rumah Sakit Mata</v>
          </cell>
          <cell r="C21" t="str">
            <v>Peningkatan Sarana dan Prasarana Rumah Sakit</v>
          </cell>
          <cell r="I21">
            <v>708799622</v>
          </cell>
          <cell r="K21">
            <v>6856540000</v>
          </cell>
          <cell r="M21">
            <v>12550000000</v>
          </cell>
          <cell r="O21">
            <v>16100000000</v>
          </cell>
        </row>
        <row r="22">
          <cell r="B22" t="str">
            <v>DINAS PU</v>
          </cell>
        </row>
        <row r="23">
          <cell r="B23" t="str">
            <v>Program pembangunan jalan dan jembatan</v>
          </cell>
          <cell r="C23" t="str">
            <v>Jumlah jembatan dalam kondisi baik (unit)</v>
          </cell>
          <cell r="D23">
            <v>163</v>
          </cell>
          <cell r="E23">
            <v>202114968693</v>
          </cell>
          <cell r="F23">
            <v>173</v>
          </cell>
          <cell r="G23">
            <v>177466055509</v>
          </cell>
          <cell r="H23">
            <v>182</v>
          </cell>
          <cell r="I23">
            <v>155481418640</v>
          </cell>
          <cell r="J23">
            <v>188</v>
          </cell>
          <cell r="K23">
            <v>103000000000</v>
          </cell>
          <cell r="L23">
            <v>194</v>
          </cell>
          <cell r="M23">
            <v>103000000000</v>
          </cell>
        </row>
        <row r="24">
          <cell r="C24" t="str">
            <v>Proporsi panjang jaringan jalan dalam kondisi baik (km)</v>
          </cell>
          <cell r="D24">
            <v>1329.79</v>
          </cell>
          <cell r="F24">
            <v>1396.28</v>
          </cell>
          <cell r="H24">
            <v>1466.09</v>
          </cell>
          <cell r="J24">
            <v>1539.4</v>
          </cell>
          <cell r="L24">
            <v>1616.37</v>
          </cell>
          <cell r="N24">
            <v>1697.19</v>
          </cell>
        </row>
        <row r="25">
          <cell r="B25" t="str">
            <v>Program Pengembangan dan Pengelolaan Jaringan Irigasi, Rawa dan Jaringan Pengairan lainnya</v>
          </cell>
          <cell r="C25" t="str">
            <v>Persentase panjang jaringan irigasi dalam kondisi baik (%)</v>
          </cell>
          <cell r="D25">
            <v>51.21</v>
          </cell>
          <cell r="E25">
            <v>20858270705</v>
          </cell>
          <cell r="F25">
            <v>53.18</v>
          </cell>
          <cell r="G25">
            <v>23772109678</v>
          </cell>
          <cell r="H25">
            <v>54.7</v>
          </cell>
          <cell r="I25">
            <v>31959975610</v>
          </cell>
          <cell r="J25">
            <v>55.76</v>
          </cell>
          <cell r="K25">
            <v>41865230000</v>
          </cell>
          <cell r="L25">
            <v>56.67</v>
          </cell>
          <cell r="M25">
            <v>56815230000</v>
          </cell>
        </row>
        <row r="26">
          <cell r="C26" t="str">
            <v>Persentase panjang jaringan irigasi dalam kondisi baik</v>
          </cell>
        </row>
        <row r="27">
          <cell r="B27" t="str">
            <v>DINAS PERTANIAN</v>
          </cell>
        </row>
        <row r="28">
          <cell r="B28" t="str">
            <v>Program peningkatan produksi hasil peternakan</v>
          </cell>
          <cell r="C28" t="str">
            <v>Jumlah Populasi Ternak</v>
          </cell>
          <cell r="D28" t="str">
            <v>- Jumlah populasi sapi = 14.010- Jumlah populasi kambing = 10.326- Jumlah populasi ayam = 382.503</v>
          </cell>
          <cell r="F28" t="str">
            <v>- Jumlah populasi sapi = 15.021- Jumlah populasi kambing = 13.454- Jumlah populasi ayam = 1.446.811</v>
          </cell>
          <cell r="G28">
            <v>4714885000</v>
          </cell>
          <cell r="H28" t="str">
            <v>- Jumlah populasi sapi = 15.546- Jumlah populasi kambing = 13.992- Jumlah populasi ayam = 1.475.747</v>
          </cell>
          <cell r="I28">
            <v>1861154000</v>
          </cell>
          <cell r="J28" t="str">
            <v>- Jumlah populasi sapi = 16.439- Jumlah populasi kambing = 14.552- Jumlah populasi ayam = 1.505.262</v>
          </cell>
          <cell r="K28">
            <v>3513726000</v>
          </cell>
          <cell r="L28" t="str">
            <v>- Jumlah populasi sapi = 17.333- Jumlah populasi kambing = 15.134- Jumlah populasi ayam = 1.535.367</v>
          </cell>
          <cell r="M28">
            <v>3395000000</v>
          </cell>
          <cell r="N28" t="str">
            <v>- Jumlah populasi sapi = 19.161- Jumlah populasi kambing = 15.739- Jumlah populasi ayam = 1.566.075</v>
          </cell>
          <cell r="O28">
            <v>300000000</v>
          </cell>
        </row>
        <row r="29">
          <cell r="B29" t="str">
            <v>Program Pengembangan Prasarana dan Sarana Pertanian</v>
          </cell>
          <cell r="C29" t="str">
            <v>Nilai Indeks Pertanaman Padi (kali)</v>
          </cell>
          <cell r="D29" t="str">
            <v>1,49</v>
          </cell>
          <cell r="E29">
            <v>0</v>
          </cell>
          <cell r="H29">
            <v>1500</v>
          </cell>
          <cell r="I29">
            <v>34778769350</v>
          </cell>
          <cell r="J29">
            <v>1550</v>
          </cell>
          <cell r="K29">
            <v>25441764150</v>
          </cell>
          <cell r="L29">
            <v>1600</v>
          </cell>
          <cell r="M29">
            <v>20985000000</v>
          </cell>
          <cell r="N29">
            <v>1650</v>
          </cell>
          <cell r="O29">
            <v>21035000000</v>
          </cell>
        </row>
        <row r="30">
          <cell r="B30" t="str">
            <v>Program Peningkatan Produksi Tanaman Perkebunan</v>
          </cell>
          <cell r="C30" t="str">
            <v>Jumlah Produksi Lada Jumlah Produksi KakaoJumlah Produksi Kelapa Sawit</v>
          </cell>
          <cell r="D30" t="str">
            <v>385412400245630</v>
          </cell>
          <cell r="E30">
            <v>0</v>
          </cell>
          <cell r="F30" t="str">
            <v>4.09413.597258.364</v>
          </cell>
          <cell r="G30">
            <v>518827500</v>
          </cell>
          <cell r="H30" t="str">
            <v>4.30116.147285.102</v>
          </cell>
          <cell r="I30">
            <v>3241726860</v>
          </cell>
          <cell r="J30" t="str">
            <v>4.33617.996304.621</v>
          </cell>
          <cell r="K30">
            <v>4094982000</v>
          </cell>
          <cell r="L30" t="str">
            <v>4.44919.996328.318</v>
          </cell>
          <cell r="M30">
            <v>13175000000</v>
          </cell>
          <cell r="N30" t="str">
            <v>5.54822.496346.558</v>
          </cell>
          <cell r="O30">
            <v>16730000000</v>
          </cell>
        </row>
        <row r="31">
          <cell r="B31" t="str">
            <v>DINAS KELAUTAN DAN PERIKANAN</v>
          </cell>
        </row>
        <row r="32">
          <cell r="B32" t="str">
            <v>Program Pengembangan Budidaya Perikanan</v>
          </cell>
          <cell r="C32" t="str">
            <v>Jumlah produksiPerikanan Budidaya (ton)</v>
          </cell>
          <cell r="D32">
            <v>42922</v>
          </cell>
          <cell r="F32">
            <v>44210</v>
          </cell>
          <cell r="G32">
            <v>1657296400</v>
          </cell>
          <cell r="H32">
            <v>45497</v>
          </cell>
          <cell r="I32">
            <v>6866608000</v>
          </cell>
          <cell r="J32">
            <v>46788</v>
          </cell>
          <cell r="K32">
            <v>7568947455</v>
          </cell>
          <cell r="L32">
            <v>48073</v>
          </cell>
          <cell r="M32">
            <v>6756963547</v>
          </cell>
          <cell r="N32">
            <v>49380</v>
          </cell>
          <cell r="O32">
            <v>7437752974</v>
          </cell>
        </row>
        <row r="33">
          <cell r="B33" t="str">
            <v>Program pengembangan perikanan tangkap</v>
          </cell>
          <cell r="C33" t="str">
            <v>Jumlah produksi Perikanan Tangkap (ton)</v>
          </cell>
          <cell r="D33">
            <v>8659</v>
          </cell>
          <cell r="F33">
            <v>8702300</v>
          </cell>
          <cell r="G33">
            <v>7416554300</v>
          </cell>
          <cell r="H33">
            <v>8745590</v>
          </cell>
          <cell r="I33">
            <v>11289630650</v>
          </cell>
          <cell r="J33">
            <v>8785890</v>
          </cell>
          <cell r="K33">
            <v>7952000000</v>
          </cell>
          <cell r="L33">
            <v>8832180</v>
          </cell>
          <cell r="M33">
            <v>7905000000</v>
          </cell>
          <cell r="N33">
            <v>8918800</v>
          </cell>
          <cell r="O33">
            <v>8915000000</v>
          </cell>
        </row>
        <row r="34">
          <cell r="B34" t="str">
            <v>Program Optimalisasi pengelolaan dan pemasaran produksi perikanan</v>
          </cell>
          <cell r="C34" t="str">
            <v>Jumlah produksiPengolahanikan  (ton)</v>
          </cell>
          <cell r="D34">
            <v>302.39999999999998</v>
          </cell>
          <cell r="F34">
            <v>303750</v>
          </cell>
          <cell r="G34">
            <v>1482852500</v>
          </cell>
          <cell r="H34">
            <v>305270</v>
          </cell>
          <cell r="I34">
            <v>1471235000</v>
          </cell>
          <cell r="J34">
            <v>306800</v>
          </cell>
          <cell r="K34">
            <v>960290000</v>
          </cell>
          <cell r="L34">
            <v>308330</v>
          </cell>
          <cell r="M34">
            <v>1655000000</v>
          </cell>
          <cell r="N34">
            <v>309870</v>
          </cell>
          <cell r="O34">
            <v>1255000000</v>
          </cell>
        </row>
        <row r="35">
          <cell r="B35" t="str">
            <v>DPMPTSP</v>
          </cell>
        </row>
        <row r="36">
          <cell r="B36" t="str">
            <v>Program Peningkatan Iklim Investasi dan Realisasi Investasi</v>
          </cell>
          <cell r="C36" t="str">
            <v>Jumlah minat dan rencana investasi (investor)</v>
          </cell>
          <cell r="D36">
            <v>25</v>
          </cell>
          <cell r="E36">
            <v>0</v>
          </cell>
          <cell r="F36">
            <v>30</v>
          </cell>
          <cell r="G36">
            <v>91747600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Program Peningkatan Promosi dan Kerjasama Investasi</v>
          </cell>
          <cell r="C37" t="str">
            <v>- persentase jumlah promosi yang dilaksanakan- Nilai investasi PMA $ dan PMDN Rp.</v>
          </cell>
          <cell r="D37" t="str">
            <v>0</v>
          </cell>
          <cell r="E37">
            <v>0</v>
          </cell>
          <cell r="F37" t="str">
            <v>0</v>
          </cell>
          <cell r="G37">
            <v>334386400</v>
          </cell>
          <cell r="H37" t="str">
            <v>0</v>
          </cell>
          <cell r="I37">
            <v>472662000</v>
          </cell>
          <cell r="J37" t="str">
            <v>0</v>
          </cell>
          <cell r="K37">
            <v>874759000</v>
          </cell>
          <cell r="L37" t="str">
            <v>0</v>
          </cell>
          <cell r="M37">
            <v>900000000</v>
          </cell>
          <cell r="N37" t="str">
            <v>0</v>
          </cell>
          <cell r="O37">
            <v>0</v>
          </cell>
        </row>
        <row r="38">
          <cell r="B38" t="str">
            <v>Program Pengawasan dan Pengendalian PM dan PTSP</v>
          </cell>
          <cell r="C38" t="str">
            <v>persentase PMA dan PMDN yang dibina</v>
          </cell>
          <cell r="D38" t="str">
            <v>0</v>
          </cell>
          <cell r="E38">
            <v>0</v>
          </cell>
          <cell r="F38" t="str">
            <v>0</v>
          </cell>
          <cell r="G38">
            <v>0</v>
          </cell>
          <cell r="H38" t="str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430000000</v>
          </cell>
          <cell r="N38">
            <v>0</v>
          </cell>
          <cell r="O38">
            <v>430000000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"/>
      <sheetName val="RAB"/>
      <sheetName val="Rekap Masamba"/>
      <sheetName val="RAB Masamba"/>
      <sheetName val="Daftar Harga"/>
      <sheetName val="Analisa K"/>
      <sheetName val="Analisa E"/>
      <sheetName val="Analisa F"/>
      <sheetName val="Times (2)"/>
      <sheetName val="Harga Alat"/>
      <sheetName val="Huruf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INPUT DATA REALISASI Per GU"/>
      <sheetName val="CETAK LAPORAN"/>
      <sheetName val="FORM 1 TW. I"/>
      <sheetName val="FORM 1 TW. II"/>
      <sheetName val="FORM 1 TW. II fx"/>
      <sheetName val="FORM 1 TW. III"/>
      <sheetName val="FORM 1 TW. IV."/>
      <sheetName val="FORM 3.a TW. I"/>
      <sheetName val="FORM 3b TW. I"/>
      <sheetName val="FORM 3.a TW. II"/>
      <sheetName val="FORM 3b TW. II"/>
      <sheetName val="FORM 6 TW. I"/>
      <sheetName val="FORM 6 TW. I Fix"/>
      <sheetName val="FORM 6 TW. II"/>
      <sheetName val="FORM 6 TW. II fx"/>
      <sheetName val="FORM 6 TW. III"/>
      <sheetName val="FORM 6 TW. IV"/>
      <sheetName val="FORM 7 TW. I"/>
      <sheetName val="FORM 7 TW. II"/>
      <sheetName val="FORM 7 TW. II MANUAL"/>
      <sheetName val="FORM 7 TW. III"/>
      <sheetName val="FORM 7 TW. IV"/>
      <sheetName val="FORM 8"/>
      <sheetName val="FORM 8 fx"/>
      <sheetName val="CAPAIAN PROGRAM."/>
      <sheetName val="CAPAIAN PROGRAM TW.II"/>
      <sheetName val="FORM 8."/>
      <sheetName val="Format 8"/>
      <sheetName val="Capaian Program"/>
      <sheetName val=" PROGRAM PRIOTAS"/>
      <sheetName val="FORM.1"/>
      <sheetName val="FORM 6 contoh"/>
      <sheetName val="DATA REALISASI MONEV INTERNAL"/>
      <sheetName val="DATABASE ANGGARAN"/>
      <sheetName val="DATA BASE ANGGARAN KAS 2023"/>
      <sheetName val="DB TARGET KINERJA &amp; ANGGARAN 23"/>
      <sheetName val="DATA DOKUMEN RENCANA AKSI"/>
      <sheetName val="FORM 3b (2)"/>
    </sheetNames>
    <sheetDataSet>
      <sheetData sheetId="0"/>
      <sheetData sheetId="1">
        <row r="14">
          <cell r="CO14">
            <v>100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68">
          <cell r="J68" t="str">
            <v>Kalaena, 04 Januari 2023</v>
          </cell>
        </row>
        <row r="73">
          <cell r="J73" t="str">
            <v>MUHAMMAD YUSRI, SE., M.Si</v>
          </cell>
        </row>
        <row r="74">
          <cell r="J74" t="str">
            <v>NIP. 19770329 200801 1 011</v>
          </cell>
        </row>
      </sheetData>
      <sheetData sheetId="32"/>
      <sheetData sheetId="33">
        <row r="10">
          <cell r="B10" t="str">
            <v>PROGRAM PENUNJANG URUSAN PEMERINTAHAN DAERAH KABUPATEN/KOTA</v>
          </cell>
          <cell r="F10">
            <v>100</v>
          </cell>
        </row>
        <row r="11">
          <cell r="F11">
            <v>100</v>
          </cell>
        </row>
        <row r="37">
          <cell r="F37">
            <v>100</v>
          </cell>
        </row>
        <row r="53">
          <cell r="F53">
            <v>100</v>
          </cell>
        </row>
        <row r="69">
          <cell r="F69">
            <v>100</v>
          </cell>
        </row>
        <row r="78">
          <cell r="F78">
            <v>100</v>
          </cell>
        </row>
        <row r="94">
          <cell r="F94">
            <v>100</v>
          </cell>
        </row>
        <row r="99">
          <cell r="F99">
            <v>100</v>
          </cell>
        </row>
        <row r="116">
          <cell r="F116">
            <v>100</v>
          </cell>
        </row>
      </sheetData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B"/>
      <sheetName val="Analisa"/>
      <sheetName val="Bahan"/>
      <sheetName val="Times"/>
      <sheetName val="Bahan (2)"/>
      <sheetName val="RAB (2)"/>
    </sheetNames>
    <sheetDataSet>
      <sheetData sheetId="0"/>
      <sheetData sheetId="1">
        <row r="57">
          <cell r="H57">
            <v>20050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"/>
      <sheetName val="RAB"/>
      <sheetName val="Bahan"/>
      <sheetName val="Analisa"/>
      <sheetName val="Times"/>
      <sheetName val="Rupiah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 SKPD"/>
      <sheetName val="REKAB BAB VIII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t"/>
      <sheetName val="Srt"/>
      <sheetName val="Harga"/>
      <sheetName val="A-E"/>
      <sheetName val="Ana-K"/>
      <sheetName val="Rab-1"/>
      <sheetName val="rekap"/>
      <sheetName val="Time"/>
      <sheetName val="Mt"/>
      <sheetName val="S-Pery"/>
      <sheetName val="Rp"/>
    </sheetNames>
    <sheetDataSet>
      <sheetData sheetId="0">
        <row r="3">
          <cell r="E3" t="str">
            <v>Peningkatan Jalan dan Penggantian Jembatan Kabupaten TA. 2002 Kab. Luwu</v>
          </cell>
        </row>
        <row r="4">
          <cell r="E4" t="str">
            <v>Pengkrikilan dan Pemb. 1 Unit Plat Duiker Pj. 3,00 Km dan Lbr 3,50 M Kec. Lamasi</v>
          </cell>
        </row>
        <row r="5">
          <cell r="E5" t="str">
            <v>Langsatallu Desa Topongo Kecamatan Lamasi</v>
          </cell>
        </row>
        <row r="6">
          <cell r="E6" t="str">
            <v>CV.  JAYA UTAMA</v>
          </cell>
        </row>
        <row r="7">
          <cell r="E7" t="str">
            <v>Jl.</v>
          </cell>
        </row>
        <row r="8">
          <cell r="E8" t="str">
            <v>B A T A R A</v>
          </cell>
        </row>
        <row r="9">
          <cell r="E9" t="str">
            <v>Direktur</v>
          </cell>
        </row>
        <row r="10">
          <cell r="E10" t="str">
            <v>021/CV-JU/SP/XI/2001</v>
          </cell>
        </row>
        <row r="12">
          <cell r="E12" t="str">
            <v>Palopo, 22 Juli 2002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2.2"/>
      <sheetName val="1.4.7"/>
      <sheetName val="1.4.8"/>
      <sheetName val="DPPA"/>
      <sheetName val="RKA"/>
      <sheetName val="Renja"/>
      <sheetName val="KUPA-PPASP"/>
      <sheetName val="KUA-PPAS"/>
      <sheetName val="RKPD"/>
      <sheetName val="Program RPJMD_pokok"/>
      <sheetName val="Program RPJMD_revisi"/>
      <sheetName val="Program_APBD"/>
      <sheetName val="2016"/>
      <sheetName val="2017"/>
      <sheetName val="2018"/>
      <sheetName val="Program, Kegiatan 2016"/>
      <sheetName val="Program, Kegiatan 2017"/>
      <sheetName val="Program, Kegiatan 2018"/>
    </sheetNames>
    <sheetDataSet>
      <sheetData sheetId="0"/>
      <sheetData sheetId="1"/>
      <sheetData sheetId="2"/>
      <sheetData sheetId="3"/>
      <sheetData sheetId="4">
        <row r="4">
          <cell r="B4" t="str">
            <v>Program Pendidikan Anak Usia Dini</v>
          </cell>
          <cell r="C4" t="str">
            <v>APK PAUD formal dan NonFormal</v>
          </cell>
          <cell r="D4">
            <v>0</v>
          </cell>
          <cell r="E4">
            <v>0</v>
          </cell>
          <cell r="F4">
            <v>0</v>
          </cell>
          <cell r="G4">
            <v>1559495000</v>
          </cell>
          <cell r="J4" t="str">
            <v>1 TAHUN</v>
          </cell>
          <cell r="K4">
            <v>3575607600</v>
          </cell>
          <cell r="L4" t="str">
            <v>Terselenggaranya Pendidikan Anak Usia Dini</v>
          </cell>
          <cell r="M4" t="str">
            <v>1 tahun</v>
          </cell>
          <cell r="N4">
            <v>3782617600</v>
          </cell>
        </row>
        <row r="5">
          <cell r="B5" t="str">
            <v xml:space="preserve">Kegiatan Penambahan Ruang Kelas Sekolah </v>
          </cell>
          <cell r="C5" t="str">
            <v>Jumlah RKB yang dibangun</v>
          </cell>
          <cell r="J5">
            <v>8</v>
          </cell>
          <cell r="K5">
            <v>1667125000</v>
          </cell>
          <cell r="L5" t="str">
            <v>Jumlah Gedung TK yang di bangun</v>
          </cell>
          <cell r="M5">
            <v>8</v>
          </cell>
          <cell r="N5">
            <v>1677025000</v>
          </cell>
        </row>
        <row r="6">
          <cell r="B6" t="str">
            <v>Kegiatan Penyelenggaraan Pendidikan Anak Usia Dini</v>
          </cell>
          <cell r="C6" t="str">
            <v>Jumlah TK yang mendapatkanpelayanan PAUD</v>
          </cell>
          <cell r="J6">
            <v>11</v>
          </cell>
          <cell r="K6">
            <v>607875000</v>
          </cell>
          <cell r="L6" t="str">
            <v>Jumlah TK yang mendapatkanpelayanan PAUD</v>
          </cell>
          <cell r="M6">
            <v>11</v>
          </cell>
          <cell r="N6">
            <v>557875000</v>
          </cell>
        </row>
        <row r="7">
          <cell r="B7" t="str">
            <v xml:space="preserve">Kegiatan Pembangunan Pagar Sekolah </v>
          </cell>
          <cell r="C7" t="str">
            <v>Pagar sekolah yang dibangun</v>
          </cell>
          <cell r="J7" t="str">
            <v>2 DOK</v>
          </cell>
          <cell r="K7">
            <v>19866600</v>
          </cell>
          <cell r="L7" t="str">
            <v>Jumlah dokumen retensi/utang yang akan di bayarkan</v>
          </cell>
          <cell r="M7" t="str">
            <v>2 dok</v>
          </cell>
          <cell r="N7">
            <v>312266600</v>
          </cell>
        </row>
        <row r="8">
          <cell r="B8" t="str">
            <v>Program Wajib Belajar Pendidikan Dasar Sembilan Tahun</v>
          </cell>
          <cell r="C8" t="str">
            <v>AK SD</v>
          </cell>
          <cell r="D8">
            <v>80</v>
          </cell>
          <cell r="F8">
            <v>84</v>
          </cell>
          <cell r="G8">
            <v>88822422831</v>
          </cell>
          <cell r="J8" t="str">
            <v>1 TAHUN</v>
          </cell>
          <cell r="K8">
            <v>94442666148</v>
          </cell>
          <cell r="L8" t="str">
            <v>Peningkatan mutu/kualitas pendidikan wajib belajar dasar sembilan tahun</v>
          </cell>
          <cell r="M8" t="str">
            <v>1 tahun</v>
          </cell>
          <cell r="N8">
            <v>112545744031</v>
          </cell>
        </row>
        <row r="9">
          <cell r="C9" t="str">
            <v>AK SMP</v>
          </cell>
          <cell r="D9">
            <v>20</v>
          </cell>
          <cell r="F9">
            <v>20</v>
          </cell>
        </row>
        <row r="10">
          <cell r="C10" t="str">
            <v>AM SD</v>
          </cell>
          <cell r="D10">
            <v>122</v>
          </cell>
          <cell r="F10">
            <v>135</v>
          </cell>
        </row>
        <row r="11">
          <cell r="C11" t="str">
            <v>AM SMP</v>
          </cell>
          <cell r="D11">
            <v>51.98</v>
          </cell>
          <cell r="F11">
            <v>51.98</v>
          </cell>
        </row>
        <row r="12">
          <cell r="C12" t="str">
            <v>APK SD</v>
          </cell>
          <cell r="D12">
            <v>50</v>
          </cell>
          <cell r="F12">
            <v>50</v>
          </cell>
        </row>
        <row r="13">
          <cell r="C13" t="str">
            <v>APK SMP</v>
          </cell>
          <cell r="D13">
            <v>50</v>
          </cell>
          <cell r="F13">
            <v>50</v>
          </cell>
        </row>
        <row r="14">
          <cell r="C14" t="str">
            <v>APM SD</v>
          </cell>
          <cell r="D14">
            <v>41.85</v>
          </cell>
          <cell r="F14">
            <v>42.3</v>
          </cell>
        </row>
        <row r="15">
          <cell r="C15" t="str">
            <v>APM SMP</v>
          </cell>
          <cell r="D15">
            <v>70</v>
          </cell>
          <cell r="F15">
            <v>70</v>
          </cell>
        </row>
        <row r="16">
          <cell r="C16" t="str">
            <v>APS 7-12 thn</v>
          </cell>
        </row>
        <row r="17">
          <cell r="C17" t="str">
            <v>APS 13-15 thn</v>
          </cell>
        </row>
        <row r="18">
          <cell r="C18" t="str">
            <v>APtS SD</v>
          </cell>
        </row>
        <row r="19">
          <cell r="C19" t="str">
            <v>APtS SMP</v>
          </cell>
        </row>
        <row r="20">
          <cell r="B20" t="str">
            <v xml:space="preserve">Kegiatan Penambahan Ruang Kelas Sekolah </v>
          </cell>
          <cell r="C20" t="str">
            <v>Jumlah RKB SD yang dibangun</v>
          </cell>
          <cell r="J20">
            <v>53</v>
          </cell>
          <cell r="K20">
            <v>15167388269</v>
          </cell>
          <cell r="L20" t="str">
            <v>Jumlah RKB yang dibangun</v>
          </cell>
          <cell r="M20">
            <v>55</v>
          </cell>
          <cell r="N20">
            <v>12259823816</v>
          </cell>
        </row>
        <row r="21">
          <cell r="C21" t="str">
            <v>Jumlah RKB SMP yang dibangun</v>
          </cell>
        </row>
        <row r="22">
          <cell r="B22" t="str">
            <v>Kegiatan Penyediaan Bantuan Operasional Sekolah (Bos) Jenjang SD/MI/SDLB Dan SMP/MTS Serta Pesantren Salafiyah Dan Satuan Pendidikan NonIslam Setara SD Dan SMP</v>
          </cell>
          <cell r="C22" t="str">
            <v>Jumlah sekolah penerima dana BOS</v>
          </cell>
          <cell r="J22">
            <v>185</v>
          </cell>
          <cell r="K22">
            <v>36436064000</v>
          </cell>
          <cell r="L22" t="str">
            <v xml:space="preserve">Jumlah sekolah yang akan mendapatkan pembinaan dana BOS </v>
          </cell>
          <cell r="M22">
            <v>185</v>
          </cell>
          <cell r="N22">
            <v>36640418999</v>
          </cell>
        </row>
        <row r="23">
          <cell r="B23" t="str">
            <v>Kegiatan Pembangunan Pagar Sekolah</v>
          </cell>
          <cell r="C23" t="str">
            <v>Kegiatan Panjang  pagar SD yang dibangun</v>
          </cell>
          <cell r="J23" t="str">
            <v>13 paket</v>
          </cell>
          <cell r="K23">
            <v>4069343669</v>
          </cell>
          <cell r="L23" t="str">
            <v>jumlah pagar sekolah yang dibangun</v>
          </cell>
          <cell r="M23">
            <v>28</v>
          </cell>
          <cell r="N23">
            <v>5850141819</v>
          </cell>
        </row>
        <row r="24">
          <cell r="C24" t="str">
            <v>Kegiatan Panjang  pagar SMP yang dibangun</v>
          </cell>
        </row>
        <row r="25">
          <cell r="B25" t="str">
            <v>Kegiatan Pelayanan Pendidikan Gratis</v>
          </cell>
          <cell r="C25" t="str">
            <v>Jumlah sekolah yang menerimaDana Operasional PendidikanGratis SD sederajat</v>
          </cell>
          <cell r="J25">
            <v>254</v>
          </cell>
          <cell r="K25">
            <v>10598605800</v>
          </cell>
          <cell r="L25" t="str">
            <v>Tersedianya dana operasional  pendidikan di tingkat SD, MI, SMP, MTs, sederajat</v>
          </cell>
          <cell r="M25">
            <v>254</v>
          </cell>
          <cell r="N25">
            <v>10669500800</v>
          </cell>
        </row>
        <row r="26">
          <cell r="B26" t="str">
            <v>Program Pendidikan Non Formal</v>
          </cell>
          <cell r="C26" t="str">
            <v>ANGKA MELEK HURUF</v>
          </cell>
          <cell r="D26">
            <v>0</v>
          </cell>
          <cell r="E26">
            <v>0</v>
          </cell>
          <cell r="F26">
            <v>0</v>
          </cell>
          <cell r="G26">
            <v>1013632500</v>
          </cell>
          <cell r="J26" t="str">
            <v>1 tahun</v>
          </cell>
          <cell r="K26">
            <v>861962500</v>
          </cell>
          <cell r="M26" t="str">
            <v>1 tahun</v>
          </cell>
          <cell r="N26">
            <v>726285000</v>
          </cell>
        </row>
        <row r="27">
          <cell r="B27" t="str">
            <v>Kegiatan Pemberian Bantuan Operasional Pendidikan NonFormal</v>
          </cell>
          <cell r="C27" t="str">
            <v>Jumlah waraga belajar kejar pakat A,B dan C</v>
          </cell>
          <cell r="J27">
            <v>290</v>
          </cell>
          <cell r="K27">
            <v>395500000</v>
          </cell>
          <cell r="L27" t="str">
            <v>Jumlah waraga belajar kejar pakat A,B dan C</v>
          </cell>
          <cell r="M27">
            <v>290</v>
          </cell>
          <cell r="N27">
            <v>345480000</v>
          </cell>
        </row>
        <row r="28">
          <cell r="B28" t="str">
            <v>Kegiatan Pelaksanaan Ujian Sekolah dan Ujian Nasional Kesetaraan</v>
          </cell>
          <cell r="C28" t="str">
            <v>Jumlah peserta ujian kesetaraan</v>
          </cell>
          <cell r="J28" t="str">
            <v>3 tingkatan70%</v>
          </cell>
          <cell r="K28">
            <v>197902500</v>
          </cell>
          <cell r="L28" t="str">
            <v>Terlaksananya Ujian KesetaraanBerkurangnya Jumlah Putus Sekolah</v>
          </cell>
          <cell r="M28" t="str">
            <v>3 tingkatan70%</v>
          </cell>
          <cell r="N28">
            <v>126450000</v>
          </cell>
        </row>
        <row r="29">
          <cell r="B29" t="str">
            <v>Program Peningkatan Mutu Pendidik dan Tenaga Kependidikan</v>
          </cell>
          <cell r="C29" t="str">
            <v>Persentase Peningkatan mutu guru mata pelajaran (%)</v>
          </cell>
          <cell r="D29">
            <v>0</v>
          </cell>
          <cell r="E29">
            <v>0</v>
          </cell>
          <cell r="F29">
            <v>0</v>
          </cell>
          <cell r="G29">
            <v>672081000</v>
          </cell>
          <cell r="J29" t="str">
            <v>1 tahun</v>
          </cell>
          <cell r="K29">
            <v>751749000</v>
          </cell>
          <cell r="L29" t="str">
            <v>Meningkatnya Mutu Pendidik dan Tenaga Kependidikan</v>
          </cell>
          <cell r="M29" t="str">
            <v>1 Tahun</v>
          </cell>
          <cell r="N29">
            <v>641098000</v>
          </cell>
        </row>
        <row r="30">
          <cell r="C30" t="str">
            <v>Guru bersertifikat</v>
          </cell>
        </row>
        <row r="31">
          <cell r="C31" t="str">
            <v>Guru berkualifikasi S-1/D-IV</v>
          </cell>
        </row>
        <row r="32">
          <cell r="C32" t="str">
            <v>Rasio guru:murid SD</v>
          </cell>
        </row>
        <row r="33">
          <cell r="C33" t="str">
            <v>Rasio guru:murid SMP</v>
          </cell>
        </row>
        <row r="34">
          <cell r="B34" t="str">
            <v>Kegiatan Pelaksanaan Sertifikasi Pendidik</v>
          </cell>
          <cell r="C34" t="str">
            <v>Jumlah peserta sosialisasi</v>
          </cell>
          <cell r="J34">
            <v>200</v>
          </cell>
          <cell r="K34">
            <v>90370000</v>
          </cell>
          <cell r="L34" t="str">
            <v>Jumlah peserta Kegiatan Sertifikasi yang dilaksanakan</v>
          </cell>
          <cell r="M34">
            <v>200</v>
          </cell>
          <cell r="N34">
            <v>90370000</v>
          </cell>
        </row>
        <row r="35">
          <cell r="B35" t="str">
            <v>Kegiatan Pembinaan kelompok kerja guru</v>
          </cell>
          <cell r="C35" t="str">
            <v>Jumlah guru pemandu tiap mata pelajaran</v>
          </cell>
          <cell r="J35">
            <v>362</v>
          </cell>
          <cell r="K35">
            <v>132498000</v>
          </cell>
          <cell r="L35" t="str">
            <v>Jumlah  Guru yang Mengikuti  Kelompok Kerja Guru (KKG)</v>
          </cell>
          <cell r="M35">
            <v>362</v>
          </cell>
          <cell r="N35">
            <v>132498000</v>
          </cell>
        </row>
        <row r="36">
          <cell r="B36" t="str">
            <v>Pengembangan Sistem Penghargaan Dan Perlindungan Terhadap Profesi Pendidik</v>
          </cell>
          <cell r="C36" t="str">
            <v>Jumlah guru mengikuti lomba guru berprestasi</v>
          </cell>
          <cell r="J36">
            <v>256</v>
          </cell>
          <cell r="K36">
            <v>119637000</v>
          </cell>
          <cell r="L36" t="str">
            <v>Jumlah  Guru yang mengikuti lomba Guru Berprestasi dan Berdedikasi</v>
          </cell>
          <cell r="M36">
            <v>216</v>
          </cell>
          <cell r="N36">
            <v>76102000</v>
          </cell>
        </row>
        <row r="37">
          <cell r="B37" t="str">
            <v>Pembinaan Musyawarah Guru Mata Pelajaran</v>
          </cell>
          <cell r="C37" t="str">
            <v>Jumlah guru mata pelajaran yang bermusyawarah</v>
          </cell>
          <cell r="J37">
            <v>585</v>
          </cell>
          <cell r="K37">
            <v>138715000</v>
          </cell>
          <cell r="L37" t="str">
            <v>Jumlah  Guru yang Mengikuti MGMP</v>
          </cell>
          <cell r="M37">
            <v>585</v>
          </cell>
          <cell r="N37">
            <v>138715000</v>
          </cell>
        </row>
        <row r="38">
          <cell r="B38" t="str">
            <v>Program Manajemen Pelayanan Pendidikan</v>
          </cell>
          <cell r="C38" t="str">
            <v>Persentase angka partisipasi pendidikan tinggi</v>
          </cell>
          <cell r="D38">
            <v>0</v>
          </cell>
          <cell r="E38">
            <v>0</v>
          </cell>
          <cell r="F38">
            <v>0</v>
          </cell>
          <cell r="G38">
            <v>19982650000</v>
          </cell>
          <cell r="J38" t="str">
            <v>1 tahun</v>
          </cell>
          <cell r="K38">
            <v>16324360500</v>
          </cell>
          <cell r="L38" t="str">
            <v>Terpenuhinya pendidikan yang berkualitas</v>
          </cell>
          <cell r="M38" t="str">
            <v>1 tahun</v>
          </cell>
          <cell r="N38">
            <v>18955770500</v>
          </cell>
        </row>
        <row r="39">
          <cell r="B39" t="str">
            <v>Kegiatan Pelaksanaan Kerjasama Secara Kelembagaan DiBidang Pendidikan</v>
          </cell>
          <cell r="C39" t="str">
            <v>Jumlah mahasiswa menerima bantuan pendidikan tinggi</v>
          </cell>
          <cell r="J39">
            <v>3875</v>
          </cell>
          <cell r="K39">
            <v>15678905000</v>
          </cell>
          <cell r="L39" t="str">
            <v>Terlaksananya pemberian bea siswa kepada mahasiswaberprestasi dan kurang mampu</v>
          </cell>
          <cell r="M39">
            <v>4500</v>
          </cell>
          <cell r="N39">
            <v>18243785000</v>
          </cell>
        </row>
        <row r="40">
          <cell r="B40" t="str">
            <v>Kegiatan Pembinaan Dewan Pendidikan</v>
          </cell>
          <cell r="C40" t="str">
            <v>Jumlah program dewan pendidikan</v>
          </cell>
          <cell r="J40">
            <v>13</v>
          </cell>
          <cell r="K40">
            <v>410187500</v>
          </cell>
          <cell r="L40" t="str">
            <v>Jumlah pengelolaan Dewan Pendidikan</v>
          </cell>
          <cell r="M40">
            <v>13</v>
          </cell>
          <cell r="N40">
            <v>410187500</v>
          </cell>
        </row>
        <row r="41">
          <cell r="B41" t="str">
            <v>Penyediaan Jasa Guru PTT dan Guru Kontrak  (Berdasarkan UU ASN berubah nama menjadi P3K)</v>
          </cell>
          <cell r="C41" t="str">
            <v>Jumlah Guru Non PNS Upahjasa daerah terpencil dan guru agama menerima Insentif</v>
          </cell>
        </row>
        <row r="42">
          <cell r="C42" t="str">
            <v>Upah jasa Tenaga Kependiikan</v>
          </cell>
        </row>
        <row r="43">
          <cell r="C43" t="str">
            <v>Upah jasa  guru daerah terpencil</v>
          </cell>
        </row>
        <row r="44">
          <cell r="C44" t="str">
            <v>Upah jasa guru agama</v>
          </cell>
        </row>
        <row r="45">
          <cell r="C45" t="str">
            <v>Honor daerah</v>
          </cell>
        </row>
        <row r="46">
          <cell r="B46" t="str">
            <v>DINAS KESEHATAN</v>
          </cell>
          <cell r="N46">
            <v>43315</v>
          </cell>
        </row>
        <row r="47">
          <cell r="B47" t="str">
            <v>Program Standarisasi Pelayanan Kesehatan</v>
          </cell>
          <cell r="C47" t="str">
            <v>persentase FKTP yang memberikan pelayanan sesuai standar</v>
          </cell>
          <cell r="D47" t="str">
            <v>- 7- 50</v>
          </cell>
          <cell r="F47" t="str">
            <v>- 7- 50</v>
          </cell>
          <cell r="G47">
            <v>13049940580</v>
          </cell>
          <cell r="J47">
            <v>0.8</v>
          </cell>
          <cell r="K47">
            <v>13899362040</v>
          </cell>
          <cell r="M47">
            <v>0.75</v>
          </cell>
          <cell r="N47">
            <v>24071476237</v>
          </cell>
        </row>
        <row r="48">
          <cell r="B48" t="str">
            <v>Kegiatan Evaluasi Dan Pengembangan Standar PelayananKesehatan</v>
          </cell>
          <cell r="C48" t="str">
            <v>persentase masyarakat kurang mampu yang memiliki jaminan kesehatan nasional</v>
          </cell>
          <cell r="J48">
            <v>0.85</v>
          </cell>
          <cell r="K48">
            <v>12361681540</v>
          </cell>
          <cell r="L48" t="str">
            <v>Terlaksanannya Jaminan Kesehatan Nasional APBN bagi Masyarakat kurang mampu</v>
          </cell>
          <cell r="M48">
            <v>0.28999999999999998</v>
          </cell>
          <cell r="N48">
            <v>22421144897</v>
          </cell>
        </row>
        <row r="49">
          <cell r="B49" t="str">
            <v xml:space="preserve">Kegiatan Peningkatan Kualitas Pelayanan Kesehatan </v>
          </cell>
          <cell r="C49" t="str">
            <v>Jumlah Puskesmas yang terakreditasi (PKM)</v>
          </cell>
          <cell r="J49">
            <v>3</v>
          </cell>
          <cell r="K49">
            <v>1274316000</v>
          </cell>
          <cell r="M49">
            <v>3</v>
          </cell>
          <cell r="N49">
            <v>816940190</v>
          </cell>
        </row>
        <row r="50">
          <cell r="C50" t="str">
            <v>Jumlah Puskesmsas yang mendapat workshop audit internal dan keselamatan pasien</v>
          </cell>
          <cell r="J50">
            <v>2</v>
          </cell>
          <cell r="L50" t="str">
            <v>Jumlah Puskesmsas yang mendapat workshop audit internal dan keselamatan pasien</v>
          </cell>
          <cell r="M50">
            <v>17</v>
          </cell>
        </row>
        <row r="51">
          <cell r="C51" t="str">
            <v>Jumlah puskesmas yang mendapatkan Pendampingan akreditasi</v>
          </cell>
          <cell r="J51">
            <v>3</v>
          </cell>
          <cell r="L51" t="str">
            <v>Jumlah puskesmas yang mendapatkan Pendampingan akreditasi</v>
          </cell>
          <cell r="M51">
            <v>3</v>
          </cell>
        </row>
        <row r="52">
          <cell r="C52" t="str">
            <v>Jumlah puskesmas yang disurvey akreditasi</v>
          </cell>
          <cell r="J52">
            <v>3</v>
          </cell>
          <cell r="L52" t="str">
            <v>Jumlah puskesmas yang disurvey akreditasi</v>
          </cell>
          <cell r="M52">
            <v>3</v>
          </cell>
        </row>
        <row r="53">
          <cell r="C53" t="str">
            <v>Jumlah Puskesmas yang dibina untuk pelayanan darah</v>
          </cell>
          <cell r="J53">
            <v>5</v>
          </cell>
          <cell r="L53" t="str">
            <v>Jumlah Puskesmas yang dibina untuk pelayanan darah</v>
          </cell>
          <cell r="M53">
            <v>17</v>
          </cell>
        </row>
        <row r="54">
          <cell r="C54" t="str">
            <v>Jumlah laboratorium Puskesmas sesuai standar</v>
          </cell>
          <cell r="J54">
            <v>3</v>
          </cell>
          <cell r="L54" t="str">
            <v>Jumlah laboratorium Puskesmas sesuai standar</v>
          </cell>
          <cell r="M54">
            <v>3</v>
          </cell>
        </row>
        <row r="55">
          <cell r="B55" t="str">
            <v>Kegiatan Peningkatan Standarisasi Pelayanan Kesehatan</v>
          </cell>
          <cell r="C55" t="str">
            <v>persentase FKTP yang memberikan pelayanan sesuai standar</v>
          </cell>
          <cell r="L55" t="str">
            <v>Penerbitan Izin Operasional Rumah Sakit (unit)</v>
          </cell>
          <cell r="M55">
            <v>0</v>
          </cell>
          <cell r="N55">
            <v>495748650</v>
          </cell>
        </row>
        <row r="56">
          <cell r="B56" t="str">
            <v>Program pengadaan, peningkatan dan perbaikan sarana dan prasarana puskesmas/ puskemas pembantu dan jaringannya</v>
          </cell>
          <cell r="C56" t="str">
            <v>Persentase kualitas sarana dan prasarana puskesmas dan jaringannya</v>
          </cell>
          <cell r="D56">
            <v>15</v>
          </cell>
          <cell r="F56">
            <v>15</v>
          </cell>
          <cell r="G56">
            <v>23513084679</v>
          </cell>
          <cell r="J56">
            <v>0.8</v>
          </cell>
          <cell r="K56">
            <v>16019868600</v>
          </cell>
          <cell r="M56" t="str">
            <v/>
          </cell>
          <cell r="N56">
            <v>12150515734</v>
          </cell>
        </row>
        <row r="57">
          <cell r="B57" t="str">
            <v>Kegiatan Pembangunan Puskesmas</v>
          </cell>
          <cell r="C57" t="str">
            <v>Jumlah Puskesmas yang Terbangun</v>
          </cell>
          <cell r="J57">
            <v>1</v>
          </cell>
          <cell r="K57">
            <v>4708000000</v>
          </cell>
          <cell r="L57" t="str">
            <v>Jumlah Puskesmas yang Terbangun</v>
          </cell>
          <cell r="M57">
            <v>1</v>
          </cell>
          <cell r="N57">
            <v>2200935000</v>
          </cell>
        </row>
        <row r="58">
          <cell r="B58" t="str">
            <v>Kegiatan Pembangunan Puskesmas Pembantu</v>
          </cell>
          <cell r="C58" t="str">
            <v>Pembangunan Puskesmas Pembantu (pustu)</v>
          </cell>
          <cell r="J58">
            <v>2</v>
          </cell>
          <cell r="K58">
            <v>990760100</v>
          </cell>
          <cell r="L58" t="str">
            <v>Jumlah puskesmas pembantu yang terbangun</v>
          </cell>
          <cell r="M58">
            <v>2</v>
          </cell>
          <cell r="N58">
            <v>948956000</v>
          </cell>
        </row>
        <row r="59">
          <cell r="B59" t="str">
            <v>KegiatanPengadaan Puskesmas Keliling</v>
          </cell>
          <cell r="C59" t="str">
            <v>Jumlah Puskesmas keliling yang diadakan</v>
          </cell>
          <cell r="J59">
            <v>5</v>
          </cell>
          <cell r="K59">
            <v>2403800000</v>
          </cell>
          <cell r="L59" t="str">
            <v>Jumlah Puskesmas keliling yang diadakan</v>
          </cell>
          <cell r="M59">
            <v>3</v>
          </cell>
          <cell r="N59">
            <v>1440788250</v>
          </cell>
        </row>
        <row r="60">
          <cell r="B60" t="str">
            <v>Kegiatan Pengadaan Sarana dan Prasarana Puskesmas</v>
          </cell>
          <cell r="C60" t="str">
            <v>Jumlah sarana dan prasarana puskesmas yang diadakan</v>
          </cell>
          <cell r="J60">
            <v>10</v>
          </cell>
          <cell r="K60">
            <v>6611171000</v>
          </cell>
          <cell r="L60" t="str">
            <v>Persentase  Sarana dan prasarana yang diadakan di puskesmas</v>
          </cell>
          <cell r="M60">
            <v>1</v>
          </cell>
          <cell r="N60">
            <v>5939648984</v>
          </cell>
        </row>
        <row r="61">
          <cell r="B61" t="str">
            <v>Program kemitraan peningkatan pelayanan kesehatan</v>
          </cell>
          <cell r="C61" t="str">
            <v>Jumlah penduduk yang memiliki jaminan kesehatan</v>
          </cell>
          <cell r="D61">
            <v>150000</v>
          </cell>
          <cell r="F61">
            <v>150000</v>
          </cell>
          <cell r="G61">
            <v>17723016700</v>
          </cell>
          <cell r="J61">
            <v>148736</v>
          </cell>
          <cell r="K61">
            <v>39730926000</v>
          </cell>
          <cell r="L61" t="str">
            <v xml:space="preserve">Jumlah penduduk yang memiliki jaminan kesehatan </v>
          </cell>
          <cell r="M61">
            <v>241000</v>
          </cell>
          <cell r="N61">
            <v>44455926000</v>
          </cell>
        </row>
        <row r="62">
          <cell r="B62" t="str">
            <v>Kegiatan Kemitraan Asuransi Kesehatan Masyarakat</v>
          </cell>
          <cell r="C62" t="str">
            <v>Jumlah penduduk yang memiliki Jaminan Kesehatan Nasional yang dibiayai oleh pemerintah Daerah kabupaten (jiwa)</v>
          </cell>
          <cell r="J62">
            <v>87379</v>
          </cell>
          <cell r="K62">
            <v>39520926000</v>
          </cell>
          <cell r="L62" t="str">
            <v>Jumlah penduduk yang memiliki Jaminan Kesehatan Nasional yang dibiayai oleh pemerintah Daerah kabupaten (jiwa)</v>
          </cell>
          <cell r="M62">
            <v>87379</v>
          </cell>
          <cell r="N62">
            <v>44455926000</v>
          </cell>
        </row>
        <row r="63">
          <cell r="C63" t="str">
            <v>Jumlah penduduk yang memiliki Jaminan Kesehatan Nasional yang dibiayai oleh pemerintah Daerah kabupaten dan propinsi</v>
          </cell>
          <cell r="J63">
            <v>68736</v>
          </cell>
          <cell r="L63" t="str">
            <v>Jumlah penduduk yang memiliki Jaminan Kesehatan Nasional yang dibiayai oleh pemerintah Daerah kabupaten dan propinsi</v>
          </cell>
          <cell r="M63">
            <v>68736</v>
          </cell>
        </row>
        <row r="64">
          <cell r="B64" t="str">
            <v>Program Pengadaan, Peningkatan Sarana Dan Prasarana Rumah Sakit/ Rumah Sakit Jiwa/Rumah Sakit Paru-Paru/  Rumah Sakit Mata</v>
          </cell>
          <cell r="C64" t="str">
            <v>Peningkatan sarana danprasarana rumah sakit</v>
          </cell>
          <cell r="J64">
            <v>0</v>
          </cell>
          <cell r="K64">
            <v>1300500000</v>
          </cell>
          <cell r="N64">
            <v>1300500000</v>
          </cell>
        </row>
        <row r="65">
          <cell r="B65" t="str">
            <v>Pembangunan Rumah Sakit</v>
          </cell>
          <cell r="C65" t="str">
            <v>Jumlah dokumen hasil studikelayakan pendirian rumah sakit</v>
          </cell>
          <cell r="J65">
            <v>0</v>
          </cell>
          <cell r="K65">
            <v>816000000</v>
          </cell>
          <cell r="N65">
            <v>816000000</v>
          </cell>
        </row>
        <row r="66">
          <cell r="B66" t="str">
            <v>DINAS PU</v>
          </cell>
        </row>
        <row r="67">
          <cell r="B67" t="str">
            <v>Program pembangunan jalan dan jembatan</v>
          </cell>
          <cell r="K67">
            <v>112554092420</v>
          </cell>
          <cell r="N67">
            <v>140643327040.45999</v>
          </cell>
        </row>
        <row r="69">
          <cell r="B69" t="str">
            <v>Pembangunan Jalan</v>
          </cell>
          <cell r="C69" t="str">
            <v>Panjang Jalan yang dibangun (km)</v>
          </cell>
          <cell r="J69">
            <v>69.45</v>
          </cell>
          <cell r="K69">
            <v>106392492420</v>
          </cell>
          <cell r="L69" t="str">
            <v>Panjang Jalan yang dibangun (km)</v>
          </cell>
          <cell r="M69">
            <v>69.45</v>
          </cell>
          <cell r="N69">
            <v>133517743045.06</v>
          </cell>
        </row>
        <row r="70">
          <cell r="B70" t="str">
            <v>Pembangunan Jembatan</v>
          </cell>
          <cell r="C70" t="str">
            <v>Tersedianya Jembatan</v>
          </cell>
          <cell r="J70">
            <v>0</v>
          </cell>
          <cell r="K70">
            <v>6161600000</v>
          </cell>
          <cell r="N70">
            <v>7125583995.3999996</v>
          </cell>
        </row>
        <row r="71">
          <cell r="B71" t="str">
            <v>Program Pengembangan dan Pengelolaan Jaringan Irigasi, Rawa dan Jaringan Pengairan lainnya</v>
          </cell>
          <cell r="D71">
            <v>51.21</v>
          </cell>
          <cell r="E71">
            <v>20858270705</v>
          </cell>
          <cell r="F71">
            <v>53.18</v>
          </cell>
          <cell r="G71">
            <v>23772109678</v>
          </cell>
          <cell r="K71">
            <v>45879818000</v>
          </cell>
          <cell r="N71">
            <v>27553852866.650002</v>
          </cell>
        </row>
        <row r="73">
          <cell r="B73" t="str">
            <v xml:space="preserve">Kegiatan Pembangunan Jaringan Air Bersih/Air Minum </v>
          </cell>
          <cell r="C73" t="str">
            <v>Panjang Jaringan Air Bersih yang di bangun</v>
          </cell>
          <cell r="J73" t="str">
            <v>6 keg</v>
          </cell>
          <cell r="K73">
            <v>5382500000</v>
          </cell>
          <cell r="N73">
            <v>1788660315.9400001</v>
          </cell>
        </row>
        <row r="74">
          <cell r="B74" t="str">
            <v>Pembangunan Reservoir</v>
          </cell>
          <cell r="C74" t="str">
            <v>Jumlah IPA yang dibangun</v>
          </cell>
          <cell r="J74">
            <v>3</v>
          </cell>
          <cell r="K74">
            <v>2866000000</v>
          </cell>
          <cell r="N74">
            <v>3267850000</v>
          </cell>
        </row>
        <row r="75">
          <cell r="B75" t="str">
            <v>Pembangunan Jaringan Irigasi</v>
          </cell>
          <cell r="C75" t="str">
            <v>Panjang Jaringan Yang Ditingkatkan (km)</v>
          </cell>
          <cell r="J75">
            <v>20</v>
          </cell>
          <cell r="K75">
            <v>28893618000</v>
          </cell>
          <cell r="N75">
            <v>17328607655.709999</v>
          </cell>
        </row>
        <row r="76">
          <cell r="B76" t="str">
            <v>Pembangunan Bendung</v>
          </cell>
          <cell r="C76" t="str">
            <v>Jumlah Bendung yang Bangun</v>
          </cell>
          <cell r="J76">
            <v>3</v>
          </cell>
          <cell r="K76">
            <v>5681000000</v>
          </cell>
          <cell r="N76">
            <v>1845661395</v>
          </cell>
        </row>
        <row r="77">
          <cell r="B77" t="str">
            <v>DINAS PERTANIAN</v>
          </cell>
        </row>
        <row r="78">
          <cell r="B78" t="str">
            <v>Program peningkatan produksi hasil peternakan</v>
          </cell>
          <cell r="C78" t="str">
            <v>Jumlah Populasi ternak Besar.Jumlah Populasi ternak Kecil.Jumlah Populasi Unggas</v>
          </cell>
          <cell r="D78" t="str">
            <v>- Jumlah populasi sapi = 14.010- Jumlah populasi kambing = 10.326- Jumlah populasi ayam = 382.503</v>
          </cell>
          <cell r="F78" t="str">
            <v>- Jumlah populasi sapi = 15.021.000- Jumlah populasi kambing = 13.454.000- Jumlah populasi ayam = 1.446.811.000</v>
          </cell>
          <cell r="G78">
            <v>4714885000</v>
          </cell>
          <cell r="J78" t="str">
            <v>Ternak Besar = 17818 ekorTernak Kecil = 31.27 ekorUnggas = 462.767 ekor</v>
          </cell>
          <cell r="K78">
            <v>3363726000</v>
          </cell>
        </row>
        <row r="79">
          <cell r="B79" t="str">
            <v>Pembibitan Dan Perawatan Ternak</v>
          </cell>
          <cell r="C79" t="str">
            <v>Jumlah ternak sapi yandigemukkan (ekor)</v>
          </cell>
          <cell r="J79">
            <v>500</v>
          </cell>
          <cell r="K79">
            <v>3274000000</v>
          </cell>
        </row>
        <row r="80">
          <cell r="B80" t="str">
            <v>Program Pengembangan Prasarana dan Sarana Pertanian</v>
          </cell>
          <cell r="C80" t="str">
            <v>Jumlah Alsintan yang diadakan. Panjang jaringan irigasi desa yangdibangun/direhab. PanjangJalan Usaha Tani/ Jalan Produksi yang dibentuk/ditingkatkan</v>
          </cell>
          <cell r="D80" t="str">
            <v>1,49</v>
          </cell>
          <cell r="E80">
            <v>0</v>
          </cell>
          <cell r="J80" t="str">
            <v>Alsintan=300Unit. Jides=10Km.Luas cetaksawah baru = 0 Ha</v>
          </cell>
          <cell r="K80">
            <v>19453303350</v>
          </cell>
        </row>
        <row r="81">
          <cell r="B81" t="str">
            <v>Kegiatan Pengembangan/Rehabilitasi  Sumber-Sumber Air</v>
          </cell>
          <cell r="C81" t="str">
            <v>Panjang jides yang dibangun/rehab (km)</v>
          </cell>
          <cell r="J81">
            <v>6</v>
          </cell>
          <cell r="K81">
            <v>9522189700</v>
          </cell>
        </row>
        <row r="82">
          <cell r="B82" t="str">
            <v>Kegiatan Fasilitasi Dan Penyediaan Alat Dan Mesin Pertanaian</v>
          </cell>
          <cell r="C82" t="str">
            <v>Jumlah Pengadaan Alsintan (unit)</v>
          </cell>
          <cell r="J82">
            <v>200</v>
          </cell>
          <cell r="K82">
            <v>2863900000</v>
          </cell>
        </row>
        <row r="83">
          <cell r="B83" t="str">
            <v>Kegiatan Pembangunan Dan Peningkatan Jalan Usaha Tani</v>
          </cell>
          <cell r="C83" t="str">
            <v>Panjang Jalan Usaha Tani yangdibangun/ditingkatkan</v>
          </cell>
          <cell r="J83">
            <v>25</v>
          </cell>
          <cell r="K83">
            <v>3803413150</v>
          </cell>
        </row>
        <row r="84">
          <cell r="B84" t="str">
            <v>Kegiatan Pembangunan Dan Peningkatan Jalan Produksi</v>
          </cell>
          <cell r="C84" t="str">
            <v>Panjang jalan Produksi yangdibangun/ditingkatkan (km)</v>
          </cell>
          <cell r="J84">
            <v>12</v>
          </cell>
          <cell r="K84">
            <v>2189500000</v>
          </cell>
        </row>
        <row r="85">
          <cell r="B85" t="str">
            <v>Program Peningkatan Produksi Tanaman Perkebunan</v>
          </cell>
          <cell r="C85" t="str">
            <v>Jumlah Produksi Lada (ton)Jumlah Produksi Kakao (ton)Jumlah Produksi Kelapa Sawit (ton)</v>
          </cell>
          <cell r="D85" t="str">
            <v>385412400245630</v>
          </cell>
          <cell r="E85">
            <v>0</v>
          </cell>
          <cell r="F85" t="str">
            <v>4.094.00013.597.000258.364.000</v>
          </cell>
          <cell r="G85">
            <v>518827500</v>
          </cell>
          <cell r="J85" t="str">
            <v>4.30116.147285.102</v>
          </cell>
          <cell r="K85">
            <v>5326616250</v>
          </cell>
        </row>
        <row r="86">
          <cell r="B86" t="str">
            <v>Kegiatan Ekstensifikasi, Intensifikasi Dan PeremajaanTanaman Kakao</v>
          </cell>
          <cell r="C86" t="str">
            <v>Jumlah Luasan Tanaman Kakaoyang diidentifikasikan /direhabilitasi/diremajakan (Ha)</v>
          </cell>
          <cell r="J86">
            <v>2000</v>
          </cell>
          <cell r="K86">
            <v>4258101250</v>
          </cell>
        </row>
        <row r="87">
          <cell r="B87" t="str">
            <v>DINAS KELAUTAN DAN PERIKANAN</v>
          </cell>
        </row>
        <row r="88">
          <cell r="B88" t="str">
            <v>Program Pengembangan Budidaya Perikanan</v>
          </cell>
          <cell r="C88" t="str">
            <v>Jumlah produksiPerikanan Budidaya (ton)</v>
          </cell>
          <cell r="D88">
            <v>42922</v>
          </cell>
          <cell r="F88">
            <v>44210000</v>
          </cell>
          <cell r="G88">
            <v>1657296400</v>
          </cell>
          <cell r="J88">
            <v>45497</v>
          </cell>
          <cell r="K88">
            <v>5734924650</v>
          </cell>
          <cell r="M88">
            <v>45497</v>
          </cell>
        </row>
        <row r="89">
          <cell r="B89" t="str">
            <v>Kegiatan Pembangunan Jalan Produksi Tambak</v>
          </cell>
          <cell r="C89" t="str">
            <v>Jumlah jalan produksi tambakyang dibangun (km)</v>
          </cell>
          <cell r="J89">
            <v>25</v>
          </cell>
          <cell r="K89">
            <v>1569230000</v>
          </cell>
        </row>
        <row r="90">
          <cell r="B90" t="str">
            <v xml:space="preserve">Kegiatan Pembangunan Jembatan Tambak Dan Plat Duiker </v>
          </cell>
          <cell r="C90" t="str">
            <v>Jumlah jembatan tambak yangdibangun (unit)</v>
          </cell>
          <cell r="J90">
            <v>5</v>
          </cell>
          <cell r="K90">
            <v>1757140000</v>
          </cell>
          <cell r="M90">
            <v>5</v>
          </cell>
        </row>
        <row r="91">
          <cell r="B91" t="str">
            <v>Kegiatan Pembangunan/Rehabilitasi  Sarana PrasaranaBudidaya</v>
          </cell>
          <cell r="C91" t="str">
            <v>Jumlah Balai Benih Ikan yangdirehab/dibangun (unit/paket)</v>
          </cell>
          <cell r="J91">
            <v>1</v>
          </cell>
          <cell r="K91">
            <v>1719889650</v>
          </cell>
          <cell r="M91">
            <v>1</v>
          </cell>
        </row>
        <row r="92">
          <cell r="B92" t="str">
            <v>Program pengembangan perikanan tangkap</v>
          </cell>
          <cell r="C92" t="str">
            <v>Jumlah produksi Perikanan Tangkap (ton)</v>
          </cell>
          <cell r="D92">
            <v>8659</v>
          </cell>
          <cell r="F92">
            <v>8702300</v>
          </cell>
          <cell r="G92">
            <v>7416554300</v>
          </cell>
          <cell r="J92">
            <v>8745.59</v>
          </cell>
          <cell r="K92">
            <v>9378642325</v>
          </cell>
        </row>
        <row r="93">
          <cell r="B93" t="str">
            <v>Kegiatan Pembangunan Tempat Pelelangan Ikan</v>
          </cell>
          <cell r="C93" t="str">
            <v>Jumlah Tambatan,TPI,fasilitaspokok dan penunjang PPI yangdibangun,direhab (Unit)</v>
          </cell>
          <cell r="J93">
            <v>1</v>
          </cell>
          <cell r="K93">
            <v>6026577325</v>
          </cell>
          <cell r="M93">
            <v>1</v>
          </cell>
        </row>
        <row r="94">
          <cell r="B94" t="str">
            <v>Kegiatan Pegembangan Sarana Prasarana Penangkapan Ikan</v>
          </cell>
          <cell r="C94" t="str">
            <v>Jumlah Bantuan MesinKetinting/Mesin tempel yang diadakan (Unit)</v>
          </cell>
          <cell r="J94">
            <v>40</v>
          </cell>
          <cell r="K94">
            <v>2389275000</v>
          </cell>
          <cell r="M94">
            <v>40</v>
          </cell>
        </row>
        <row r="95">
          <cell r="B95" t="str">
            <v>Kegiatan Pembangunan/Penerapan Teknologi PerikananTangkap</v>
          </cell>
          <cell r="C95" t="str">
            <v>Jumlah apartemen ikan yangdiadakan (Unit)</v>
          </cell>
          <cell r="J95">
            <v>2</v>
          </cell>
          <cell r="K95">
            <v>889000000</v>
          </cell>
          <cell r="M95">
            <v>2</v>
          </cell>
        </row>
        <row r="96">
          <cell r="B96" t="str">
            <v>Program Optimalisasi pengelolaan dan pemasaran produksi perikanan</v>
          </cell>
          <cell r="C96" t="str">
            <v>Jumlah produksiPengolahanikan  (ton)</v>
          </cell>
          <cell r="D96">
            <v>302.39999999999998</v>
          </cell>
          <cell r="F96">
            <v>303750</v>
          </cell>
          <cell r="G96">
            <v>1482852500</v>
          </cell>
          <cell r="J96">
            <v>305.27</v>
          </cell>
          <cell r="K96">
            <v>1919115000</v>
          </cell>
          <cell r="M96">
            <v>305.27</v>
          </cell>
        </row>
        <row r="97">
          <cell r="B97" t="str">
            <v>Kegiatan Optimalisasi Pengelolaan Dan Pemasaran HasilPerikanan</v>
          </cell>
          <cell r="C97" t="str">
            <v>Jumlah Sarana prasarana pokokdan Pendukung Industri perikanan yang dibangun/direhab/diadakan (Unit)</v>
          </cell>
          <cell r="J97">
            <v>20</v>
          </cell>
          <cell r="K97">
            <v>1426630000</v>
          </cell>
          <cell r="M97">
            <v>20</v>
          </cell>
        </row>
        <row r="98">
          <cell r="B98" t="str">
            <v>DPMPTSP</v>
          </cell>
        </row>
        <row r="99">
          <cell r="B99" t="str">
            <v>Program Peningkatan Promosi dan Kerjasama Investasi</v>
          </cell>
          <cell r="C99" t="str">
            <v>- persentase jumlah promosi yang dilaksanakan- Nilai investasi PMA $ dan PMDN Rp.</v>
          </cell>
          <cell r="D99" t="str">
            <v>0</v>
          </cell>
          <cell r="E99">
            <v>0</v>
          </cell>
          <cell r="F99" t="str">
            <v>0</v>
          </cell>
          <cell r="G99">
            <v>334386400</v>
          </cell>
          <cell r="J99" t="str">
            <v>n/a</v>
          </cell>
          <cell r="K99">
            <v>543029000</v>
          </cell>
          <cell r="M99">
            <v>557902300</v>
          </cell>
        </row>
        <row r="100">
          <cell r="B100" t="str">
            <v>Kegiatan Penyelenggaraan Pameran Investasi</v>
          </cell>
          <cell r="C100" t="str">
            <v>Jumlah keikutsertaan pameraninvestasi tingkat propinsiregional dan nasional</v>
          </cell>
          <cell r="J100" t="str">
            <v>n/a</v>
          </cell>
          <cell r="K100">
            <v>331030000</v>
          </cell>
          <cell r="M100">
            <v>0</v>
          </cell>
        </row>
        <row r="101">
          <cell r="B101" t="str">
            <v>Program Peningkatan Iklim Investasi dan Realisasi Investasi</v>
          </cell>
          <cell r="C101" t="str">
            <v>Jumlah minat dan rencana investasi (investor)</v>
          </cell>
          <cell r="D101">
            <v>25</v>
          </cell>
          <cell r="E101">
            <v>0</v>
          </cell>
          <cell r="F101">
            <v>30</v>
          </cell>
          <cell r="G101">
            <v>91747600</v>
          </cell>
          <cell r="J101" t="str">
            <v>n/a</v>
          </cell>
          <cell r="K101">
            <v>237077000</v>
          </cell>
          <cell r="M101">
            <v>519097000</v>
          </cell>
        </row>
        <row r="102">
          <cell r="B102" t="str">
            <v>Memfasilitasi Dan Koordinasi Kerjasama Di Bidang Investasi</v>
          </cell>
          <cell r="C102" t="str">
            <v>Jumlah UMKM perusahaan yangdifasilitasi</v>
          </cell>
          <cell r="J102" t="str">
            <v>n/a</v>
          </cell>
          <cell r="K102">
            <v>73879000</v>
          </cell>
        </row>
        <row r="103">
          <cell r="B103" t="str">
            <v>Penyusunan Cetak Biru (Master Plan) Pengembangan Penanaman Modal</v>
          </cell>
          <cell r="C103" t="str">
            <v>Database bidang penanamanmodal</v>
          </cell>
          <cell r="J103" t="str">
            <v>n/a</v>
          </cell>
          <cell r="K103">
            <v>84596000</v>
          </cell>
        </row>
        <row r="104">
          <cell r="B104" t="str">
            <v>Program Pengawasan dan Pengendalian PM dan PTSP</v>
          </cell>
          <cell r="C104" t="str">
            <v>persentase PMA dan PMDN yang dibina</v>
          </cell>
          <cell r="D104" t="str">
            <v>0</v>
          </cell>
          <cell r="E104">
            <v>0</v>
          </cell>
          <cell r="F104" t="str">
            <v>0</v>
          </cell>
          <cell r="G104">
            <v>0</v>
          </cell>
          <cell r="J104" t="str">
            <v>n/a</v>
          </cell>
          <cell r="K104">
            <v>0</v>
          </cell>
        </row>
      </sheetData>
      <sheetData sheetId="5"/>
      <sheetData sheetId="6"/>
      <sheetData sheetId="7">
        <row r="3">
          <cell r="B3" t="str">
            <v>DINAS PENDIDIKAN</v>
          </cell>
          <cell r="J3" t="str">
            <v>Target</v>
          </cell>
          <cell r="K3" t="str">
            <v>Anggaran</v>
          </cell>
        </row>
        <row r="4">
          <cell r="B4" t="str">
            <v>Program Pendidikan Anak Usia Dini</v>
          </cell>
          <cell r="C4" t="str">
            <v>APK PAUD formal dan NonFormal</v>
          </cell>
          <cell r="D4">
            <v>0</v>
          </cell>
          <cell r="E4">
            <v>0</v>
          </cell>
          <cell r="F4">
            <v>0</v>
          </cell>
          <cell r="G4">
            <v>1559495000</v>
          </cell>
          <cell r="J4">
            <v>0.49</v>
          </cell>
          <cell r="K4">
            <v>3575607600</v>
          </cell>
        </row>
        <row r="5">
          <cell r="B5" t="str">
            <v xml:space="preserve">Kegiatan Penambahan Ruang Kelas Sekolah </v>
          </cell>
          <cell r="C5" t="str">
            <v>Jumlah RKB yang dibangun</v>
          </cell>
          <cell r="J5">
            <v>8</v>
          </cell>
          <cell r="K5">
            <v>1667125000</v>
          </cell>
        </row>
        <row r="6">
          <cell r="B6" t="str">
            <v>Kegiatan Penyelenggaraan Pendidikan Anak Usia Dini</v>
          </cell>
          <cell r="C6" t="str">
            <v>Jumlah TK yang mendapatkanpelayanan PAUD</v>
          </cell>
          <cell r="J6">
            <v>11</v>
          </cell>
          <cell r="K6">
            <v>607875000</v>
          </cell>
        </row>
        <row r="7">
          <cell r="B7" t="str">
            <v xml:space="preserve">Kegiatan Pembangunan Pagar Sekolah </v>
          </cell>
          <cell r="C7" t="str">
            <v>Pagar sekolah yang dibangun</v>
          </cell>
          <cell r="J7">
            <v>0</v>
          </cell>
          <cell r="K7">
            <v>19866600</v>
          </cell>
        </row>
        <row r="8">
          <cell r="B8" t="str">
            <v>Program Wajib Belajar Pendidikan Dasar Sembilan Tahun</v>
          </cell>
          <cell r="C8" t="str">
            <v>AK SD</v>
          </cell>
          <cell r="D8">
            <v>80</v>
          </cell>
          <cell r="F8">
            <v>84</v>
          </cell>
          <cell r="G8">
            <v>88822422831</v>
          </cell>
          <cell r="J8">
            <v>99.44</v>
          </cell>
          <cell r="K8">
            <v>96542666148</v>
          </cell>
        </row>
        <row r="9">
          <cell r="C9" t="str">
            <v>AK SMP</v>
          </cell>
          <cell r="D9">
            <v>20</v>
          </cell>
          <cell r="F9">
            <v>20</v>
          </cell>
          <cell r="J9">
            <v>98.87</v>
          </cell>
        </row>
        <row r="10">
          <cell r="C10" t="str">
            <v>AM SD</v>
          </cell>
          <cell r="D10">
            <v>122</v>
          </cell>
          <cell r="F10">
            <v>135</v>
          </cell>
          <cell r="J10">
            <v>90.22</v>
          </cell>
        </row>
        <row r="11">
          <cell r="C11" t="str">
            <v>AM SMP</v>
          </cell>
          <cell r="D11">
            <v>51.98</v>
          </cell>
          <cell r="F11">
            <v>51.98</v>
          </cell>
          <cell r="J11">
            <v>93.54</v>
          </cell>
        </row>
        <row r="12">
          <cell r="C12" t="str">
            <v>APK SD</v>
          </cell>
          <cell r="D12">
            <v>50</v>
          </cell>
          <cell r="F12">
            <v>50</v>
          </cell>
          <cell r="J12">
            <v>108.6</v>
          </cell>
        </row>
        <row r="13">
          <cell r="C13" t="str">
            <v>APK SMP</v>
          </cell>
          <cell r="D13">
            <v>50</v>
          </cell>
          <cell r="F13">
            <v>50</v>
          </cell>
          <cell r="J13">
            <v>104.03</v>
          </cell>
        </row>
        <row r="14">
          <cell r="C14" t="str">
            <v>APM SD</v>
          </cell>
          <cell r="D14">
            <v>41.85</v>
          </cell>
          <cell r="F14">
            <v>42.3</v>
          </cell>
          <cell r="J14">
            <v>99.1</v>
          </cell>
        </row>
        <row r="15">
          <cell r="C15" t="str">
            <v>APM SMP</v>
          </cell>
          <cell r="D15">
            <v>70</v>
          </cell>
          <cell r="F15">
            <v>70</v>
          </cell>
          <cell r="J15">
            <v>81.34</v>
          </cell>
        </row>
        <row r="16">
          <cell r="C16" t="str">
            <v>APS 7-12 thn</v>
          </cell>
          <cell r="J16">
            <v>95.22</v>
          </cell>
        </row>
        <row r="17">
          <cell r="C17" t="str">
            <v>APS 13-15 thn</v>
          </cell>
          <cell r="J17">
            <v>96.44</v>
          </cell>
        </row>
        <row r="18">
          <cell r="C18" t="str">
            <v>APtS SD</v>
          </cell>
          <cell r="J18">
            <v>0.23</v>
          </cell>
        </row>
        <row r="19">
          <cell r="C19" t="str">
            <v>APtS SMP</v>
          </cell>
          <cell r="J19">
            <v>0.39</v>
          </cell>
        </row>
        <row r="20">
          <cell r="B20" t="str">
            <v xml:space="preserve">Kegiatan Penambahan Ruang Kelas Sekolah </v>
          </cell>
          <cell r="C20" t="str">
            <v>Jumlah RKB SD yang dibangun</v>
          </cell>
          <cell r="J20">
            <v>51</v>
          </cell>
          <cell r="K20">
            <v>15167388269</v>
          </cell>
        </row>
        <row r="21">
          <cell r="C21" t="str">
            <v>Jumlah RKB SMP yang dibangun</v>
          </cell>
          <cell r="J21">
            <v>22</v>
          </cell>
        </row>
        <row r="22">
          <cell r="B22" t="str">
            <v>Kegiatan Penyediaan Bantuan Operasional Sekolah (Bos) Jenjang SD/MI/SDLB Dan SMP/MTS Serta Pesantren Salafiyah Dan Satuan Pendidikan NonIslam Setara SD Dan SMP</v>
          </cell>
          <cell r="C22" t="str">
            <v>Jumlah sekolah penerima dana BOS</v>
          </cell>
          <cell r="J22">
            <v>0</v>
          </cell>
          <cell r="K22">
            <v>36436064000</v>
          </cell>
        </row>
        <row r="23">
          <cell r="B23" t="str">
            <v>Kegiatan Pembangunan Pagar Sekolah</v>
          </cell>
          <cell r="C23" t="str">
            <v>Kegiatan Panjang  pagar SD yang dibangun</v>
          </cell>
          <cell r="J23">
            <v>3000</v>
          </cell>
          <cell r="K23">
            <v>6169343669</v>
          </cell>
        </row>
        <row r="24">
          <cell r="C24" t="str">
            <v>Kegiatan Panjang  pagar SMP yang dibangun</v>
          </cell>
          <cell r="J24">
            <v>1000</v>
          </cell>
        </row>
        <row r="25">
          <cell r="B25" t="str">
            <v>Kegiatan Pelayanan Pendidikan Gratis</v>
          </cell>
          <cell r="C25" t="str">
            <v>Jumlah sekolah yang menerimaDana Operasional PendidikanGratis SD sederajat</v>
          </cell>
          <cell r="J25">
            <v>211</v>
          </cell>
          <cell r="K25">
            <v>10598605800</v>
          </cell>
        </row>
        <row r="26">
          <cell r="B26" t="str">
            <v>Program Pendidikan Non Formal</v>
          </cell>
          <cell r="C26" t="str">
            <v>ANGKA MELEK HURUF</v>
          </cell>
          <cell r="D26">
            <v>0</v>
          </cell>
          <cell r="E26">
            <v>0</v>
          </cell>
          <cell r="F26">
            <v>0</v>
          </cell>
          <cell r="G26">
            <v>1013632500</v>
          </cell>
          <cell r="J26">
            <v>97.33</v>
          </cell>
          <cell r="K26">
            <v>861962500</v>
          </cell>
        </row>
        <row r="27">
          <cell r="B27" t="str">
            <v>Kegiatan Pemberian Bantuan Operasional Pendidikan NonFormal</v>
          </cell>
          <cell r="C27" t="str">
            <v>Jumlah waraga belajar kejar pakat A,B dan C</v>
          </cell>
          <cell r="J27" t="str">
            <v>Paket A=40 org,Pakt B 100 org,Paket C 125 org</v>
          </cell>
          <cell r="K27">
            <v>395500000</v>
          </cell>
        </row>
        <row r="28">
          <cell r="B28" t="str">
            <v>Kegiatan Pelaksanaan Ujian Sekolah dan Ujian Nasional Kesetaraan</v>
          </cell>
          <cell r="C28" t="str">
            <v>Jumlah peserta ujian kesetaraan</v>
          </cell>
          <cell r="J28">
            <v>225</v>
          </cell>
          <cell r="K28">
            <v>197902500</v>
          </cell>
        </row>
        <row r="29">
          <cell r="B29" t="str">
            <v>Program Peningkatan Mutu Pendidik dan Tenaga Kependidikan</v>
          </cell>
          <cell r="C29" t="str">
            <v>Persentase Peningkatan mutu guru mata pelajaran (%)</v>
          </cell>
          <cell r="D29">
            <v>0</v>
          </cell>
          <cell r="E29">
            <v>0</v>
          </cell>
          <cell r="F29">
            <v>0</v>
          </cell>
          <cell r="G29">
            <v>672081000</v>
          </cell>
          <cell r="J29">
            <v>0</v>
          </cell>
          <cell r="K29">
            <v>751749000</v>
          </cell>
        </row>
        <row r="30">
          <cell r="C30" t="str">
            <v>Guru bersertifikat</v>
          </cell>
          <cell r="J30">
            <v>73</v>
          </cell>
        </row>
        <row r="31">
          <cell r="C31" t="str">
            <v>Guru berkualifikasi S-1/D-IV</v>
          </cell>
          <cell r="J31">
            <v>89</v>
          </cell>
        </row>
        <row r="32">
          <cell r="C32" t="str">
            <v>Rasio guru:murid SD</v>
          </cell>
          <cell r="J32">
            <v>32</v>
          </cell>
        </row>
        <row r="33">
          <cell r="C33" t="str">
            <v>Rasio guru:murid SMP</v>
          </cell>
          <cell r="J33">
            <v>36</v>
          </cell>
        </row>
        <row r="34">
          <cell r="B34" t="str">
            <v>Kegiatan Pelaksanaan Sertifikasi Pendidik</v>
          </cell>
          <cell r="C34" t="str">
            <v>Jumlah peserta sosialisasi</v>
          </cell>
          <cell r="J34">
            <v>206</v>
          </cell>
          <cell r="K34">
            <v>90370000</v>
          </cell>
        </row>
        <row r="35">
          <cell r="B35" t="str">
            <v>Kegiatan Pembinaan kelompok kerja guru</v>
          </cell>
          <cell r="C35" t="str">
            <v>Jumlah guru pemandu tiap mata pelajaran</v>
          </cell>
          <cell r="J35">
            <v>362</v>
          </cell>
          <cell r="K35">
            <v>132548000</v>
          </cell>
        </row>
        <row r="36">
          <cell r="B36" t="str">
            <v>Kegiatan Pembinaan kelompok kerja guru</v>
          </cell>
          <cell r="C36" t="str">
            <v>Jumlah guru pemandu tiap mata pelajaran</v>
          </cell>
          <cell r="J36">
            <v>362</v>
          </cell>
          <cell r="K36">
            <v>132498000</v>
          </cell>
        </row>
        <row r="37">
          <cell r="B37" t="str">
            <v>Pengembangan Sistem Penghargaan Dan Perlindungan Terhadap Profesi Pendidik</v>
          </cell>
          <cell r="C37" t="str">
            <v>Jumlah guru mengikuti lomba guru berprestasi</v>
          </cell>
          <cell r="J37">
            <v>256</v>
          </cell>
          <cell r="K37">
            <v>119637000</v>
          </cell>
        </row>
        <row r="38">
          <cell r="B38" t="str">
            <v>Pembinaan Musyawarah Guru Mata Pelajaran</v>
          </cell>
          <cell r="C38" t="str">
            <v>Jumlah guru mata pelajaran yang bermusyawarah</v>
          </cell>
          <cell r="J38">
            <v>585</v>
          </cell>
          <cell r="K38">
            <v>138715000</v>
          </cell>
        </row>
        <row r="39">
          <cell r="B39" t="str">
            <v>Program Manajemen Pelayanan Pendidikan</v>
          </cell>
          <cell r="C39" t="str">
            <v>Persentase angka partisipasi pendidikan tinggi</v>
          </cell>
          <cell r="D39">
            <v>0</v>
          </cell>
          <cell r="E39">
            <v>0</v>
          </cell>
          <cell r="F39">
            <v>0</v>
          </cell>
          <cell r="G39">
            <v>19982650000</v>
          </cell>
          <cell r="J39">
            <v>0.2</v>
          </cell>
          <cell r="K39">
            <v>16324360500</v>
          </cell>
        </row>
        <row r="40">
          <cell r="B40" t="str">
            <v>Kegiatan Pelaksanaan Kerjasama Secara Kelembagaan DiBidang Pendidikan</v>
          </cell>
          <cell r="C40" t="str">
            <v>Jumlah mahasiswa menerima bantuan pendidikan tinggi</v>
          </cell>
          <cell r="J40">
            <v>3875</v>
          </cell>
          <cell r="K40">
            <v>15678905000</v>
          </cell>
        </row>
        <row r="41">
          <cell r="B41" t="str">
            <v>Kegiatan Pembinaan Dewan Pendidikan</v>
          </cell>
          <cell r="C41" t="str">
            <v>Jumlah program dewan pendidikan</v>
          </cell>
          <cell r="J41">
            <v>1</v>
          </cell>
          <cell r="K41">
            <v>410187500</v>
          </cell>
        </row>
        <row r="42">
          <cell r="B42" t="str">
            <v>Penyediaan Jasa Guru PTT dan Guru Kontrak  (Berdasarkan UU ASN berubah nama menjadi P3K)</v>
          </cell>
          <cell r="C42" t="str">
            <v>Jumlah Guru Non PNS Upahjasa daerah terpencil dan guru agama menerima Insentif</v>
          </cell>
        </row>
        <row r="43">
          <cell r="C43" t="str">
            <v>Upah jasa Tenaga Kependiikan</v>
          </cell>
          <cell r="J43">
            <v>89</v>
          </cell>
        </row>
        <row r="44">
          <cell r="C44" t="str">
            <v>Upah jasa  guru daerah terpencil</v>
          </cell>
          <cell r="J44">
            <v>146</v>
          </cell>
        </row>
        <row r="45">
          <cell r="C45" t="str">
            <v>Upah jasa guru agama</v>
          </cell>
          <cell r="J45">
            <v>52</v>
          </cell>
        </row>
        <row r="46">
          <cell r="C46" t="str">
            <v>Honor daerah</v>
          </cell>
          <cell r="J46">
            <v>0</v>
          </cell>
        </row>
        <row r="47">
          <cell r="B47" t="str">
            <v>DINAS KESEHATAN</v>
          </cell>
        </row>
        <row r="48">
          <cell r="B48" t="str">
            <v>Program Standarisasi Pelayanan Kesehatan</v>
          </cell>
          <cell r="C48" t="str">
            <v>Peningkatan Pelayanan Standarisasi Kesehatan</v>
          </cell>
          <cell r="D48" t="str">
            <v>- 7- 50</v>
          </cell>
          <cell r="F48" t="str">
            <v>- 7- 50</v>
          </cell>
          <cell r="G48">
            <v>13049940580</v>
          </cell>
          <cell r="K48">
            <v>13899362040</v>
          </cell>
        </row>
        <row r="49">
          <cell r="B49" t="str">
            <v>Kegiatan Evaluasi Dan Pengembangan Standar PelayananKesehatan</v>
          </cell>
          <cell r="C49" t="str">
            <v>Terlaksananya klaim Dana Kapitasi JKN</v>
          </cell>
          <cell r="J49">
            <v>1</v>
          </cell>
          <cell r="K49">
            <v>12361681540</v>
          </cell>
        </row>
        <row r="50">
          <cell r="B50" t="str">
            <v xml:space="preserve">Kegiatan Peningkatan Kualitas Pelayanan Kesehatan </v>
          </cell>
          <cell r="C50" t="str">
            <v>Jumlah Puskesmas yang terakreditasi (PKM)</v>
          </cell>
          <cell r="J50">
            <v>3</v>
          </cell>
          <cell r="K50">
            <v>1274316000</v>
          </cell>
        </row>
        <row r="51">
          <cell r="C51" t="str">
            <v>Pembinaan SP2TP (PKM)</v>
          </cell>
          <cell r="J51">
            <v>17</v>
          </cell>
        </row>
        <row r="52">
          <cell r="C52" t="str">
            <v>Pembinaan Manajemen Puskesmas (PKM)</v>
          </cell>
          <cell r="J52">
            <v>17</v>
          </cell>
        </row>
        <row r="53">
          <cell r="C53" t="str">
            <v>Pembinaan tenaga teladan (PKM)</v>
          </cell>
          <cell r="J53">
            <v>17</v>
          </cell>
        </row>
        <row r="54">
          <cell r="C54" t="str">
            <v>Penilaian tenaga teladan (PKM)</v>
          </cell>
          <cell r="J54">
            <v>17</v>
          </cell>
        </row>
        <row r="55">
          <cell r="C55" t="str">
            <v>Penyusunan makalah tenaga kesehatan (PKM)</v>
          </cell>
          <cell r="J55">
            <v>17</v>
          </cell>
        </row>
        <row r="56">
          <cell r="B56" t="str">
            <v>Kegiatan Peningkatan Standarisasi Pelayanan Kesehatan</v>
          </cell>
          <cell r="C56" t="str">
            <v>Jumlah masyarakat yang mendapatkan pelayanan</v>
          </cell>
          <cell r="J56">
            <v>1</v>
          </cell>
          <cell r="K56">
            <v>1033891500</v>
          </cell>
        </row>
        <row r="57">
          <cell r="B57" t="str">
            <v>Program pengadaan, peningkatan dan perbaikan sarana dan prasarana puskesmas/ puskemas pembantu dan jaringannya</v>
          </cell>
          <cell r="C57" t="str">
            <v>Peningkatan dan Perbaikan Sarana dan Prasarana Puskesmas/Puskesmas Pembantu dan Jaringannya</v>
          </cell>
          <cell r="D57">
            <v>15</v>
          </cell>
          <cell r="F57">
            <v>15</v>
          </cell>
          <cell r="G57">
            <v>23513084679</v>
          </cell>
          <cell r="J57">
            <v>17</v>
          </cell>
          <cell r="K57">
            <v>16019868600</v>
          </cell>
        </row>
        <row r="58">
          <cell r="B58" t="str">
            <v>Kegiatan Pembangunan Puskesmas</v>
          </cell>
          <cell r="C58" t="str">
            <v>Jumlah Puskesmas yang Terbangun</v>
          </cell>
          <cell r="J58">
            <v>0</v>
          </cell>
          <cell r="K58">
            <v>4708000000</v>
          </cell>
        </row>
        <row r="59">
          <cell r="B59" t="str">
            <v>Kegiatan Pembangunan Puskesmas Pembantu</v>
          </cell>
          <cell r="C59" t="str">
            <v>Pembangunan Puskesmas Pembantu (pustu)</v>
          </cell>
          <cell r="J59">
            <v>0</v>
          </cell>
          <cell r="K59">
            <v>990760100</v>
          </cell>
        </row>
        <row r="60">
          <cell r="B60" t="str">
            <v>KegiatanPengadaan Puskesmas Keliling</v>
          </cell>
          <cell r="C60" t="str">
            <v>Jumlah Puskesmas keliling yang diadakan</v>
          </cell>
          <cell r="J60">
            <v>0</v>
          </cell>
          <cell r="K60">
            <v>2403800000</v>
          </cell>
        </row>
        <row r="61">
          <cell r="B61" t="str">
            <v>Kegiatan Pengadaan Sarana dan Prasarana Puskesmas</v>
          </cell>
          <cell r="C61" t="str">
            <v>Jumlah sarana dan prasarana puskesmas yang diadakan</v>
          </cell>
          <cell r="J61">
            <v>10</v>
          </cell>
          <cell r="K61">
            <v>6611171000</v>
          </cell>
        </row>
        <row r="62">
          <cell r="B62" t="str">
            <v>Program kemitraan peningkatan pelayanan kesehatan</v>
          </cell>
          <cell r="C62" t="str">
            <v>Peningkatan pelayanankesehatan</v>
          </cell>
          <cell r="D62">
            <v>150000</v>
          </cell>
          <cell r="F62">
            <v>150000</v>
          </cell>
          <cell r="G62">
            <v>17723016700</v>
          </cell>
          <cell r="J62">
            <v>0</v>
          </cell>
          <cell r="K62">
            <v>39730926000</v>
          </cell>
        </row>
        <row r="63">
          <cell r="B63" t="str">
            <v>Kegiatan Kemitraan Asuransi Kesehatan Masyarakat</v>
          </cell>
          <cell r="C63" t="str">
            <v>Jumlah Penduduk yang belum memiliki Jaminan Kesehatan (jiwa)</v>
          </cell>
          <cell r="J63">
            <v>68736</v>
          </cell>
          <cell r="K63">
            <v>39520926000</v>
          </cell>
        </row>
        <row r="64">
          <cell r="B64" t="str">
            <v>Program Pengadaan, Peningkatan Sarana Dan Prasarana Rumah Sakit/ Rumah Sakit Jiwa/Rumah Sakit Paru-Paru/  Rumah Sakit Mata</v>
          </cell>
          <cell r="C64" t="str">
            <v>Peningkatan sarana danprasarana rumah sakit</v>
          </cell>
          <cell r="K64">
            <v>1300500000</v>
          </cell>
        </row>
        <row r="65">
          <cell r="B65" t="str">
            <v>Pembangunan Rumah Sakit</v>
          </cell>
          <cell r="C65" t="str">
            <v>Jumlah dokumen hasil studikelayakan pendirian rumah sakit</v>
          </cell>
          <cell r="K65">
            <v>816000000</v>
          </cell>
        </row>
        <row r="66">
          <cell r="B66" t="str">
            <v>DINAS PU</v>
          </cell>
        </row>
        <row r="67">
          <cell r="B67" t="str">
            <v>Program pembangunan jalan dan jembatan</v>
          </cell>
          <cell r="C67" t="str">
            <v>Jumlah jembatan dalam kondisi baik (unit)</v>
          </cell>
          <cell r="D67">
            <v>163</v>
          </cell>
          <cell r="E67">
            <v>202114968693</v>
          </cell>
          <cell r="F67">
            <v>173</v>
          </cell>
          <cell r="G67">
            <v>177466055509</v>
          </cell>
          <cell r="K67">
            <v>112554092420</v>
          </cell>
        </row>
        <row r="68">
          <cell r="C68" t="str">
            <v>Proporsi panjang jaringan jalan dalam kondisi baik (km)</v>
          </cell>
          <cell r="D68">
            <v>1329.79</v>
          </cell>
          <cell r="F68">
            <v>1396.28</v>
          </cell>
        </row>
        <row r="69">
          <cell r="B69" t="str">
            <v>Pembangunan Jalan</v>
          </cell>
          <cell r="C69" t="str">
            <v>Panjang Jalan ditingkatkan -Aspal  (Km)</v>
          </cell>
          <cell r="J69">
            <v>28.5</v>
          </cell>
          <cell r="K69">
            <v>106392492420</v>
          </cell>
        </row>
        <row r="70">
          <cell r="B70" t="str">
            <v>Pembangunan Jembatan</v>
          </cell>
          <cell r="C70" t="str">
            <v>Jumlah jembatan yang dibangun(Unit)</v>
          </cell>
          <cell r="J70">
            <v>4</v>
          </cell>
          <cell r="K70">
            <v>6161600000</v>
          </cell>
        </row>
        <row r="71">
          <cell r="B71" t="str">
            <v>Program Pengembangan dan Pengelolaan Jaringan Irigasi, Rawa dan Jaringan Pengairan lainnya</v>
          </cell>
          <cell r="D71">
            <v>51.21</v>
          </cell>
          <cell r="E71">
            <v>20858270705</v>
          </cell>
          <cell r="F71">
            <v>53.18</v>
          </cell>
          <cell r="G71">
            <v>23772109678</v>
          </cell>
          <cell r="K71">
            <v>45879818000</v>
          </cell>
        </row>
        <row r="73">
          <cell r="B73" t="str">
            <v xml:space="preserve">Kegiatan Pembangunan Jaringan Air Bersih/Air Minum </v>
          </cell>
          <cell r="C73" t="str">
            <v>Jumlah kegiatan pembangunanair bersih/minum</v>
          </cell>
          <cell r="J73">
            <v>6</v>
          </cell>
          <cell r="K73">
            <v>5382500000</v>
          </cell>
        </row>
        <row r="74">
          <cell r="B74" t="str">
            <v>Pembangunan Reservoir</v>
          </cell>
          <cell r="C74" t="str">
            <v>Jumlah kegiatan pembangunanreservoir</v>
          </cell>
          <cell r="J74">
            <v>6</v>
          </cell>
          <cell r="K74">
            <v>2866000000</v>
          </cell>
        </row>
        <row r="75">
          <cell r="B75" t="str">
            <v>Pembangunan Jaringan Irigasi</v>
          </cell>
          <cell r="C75" t="str">
            <v>Panjang jaringan yangditingkatkan (km)</v>
          </cell>
          <cell r="J75">
            <v>20</v>
          </cell>
          <cell r="K75">
            <v>28893618000</v>
          </cell>
        </row>
        <row r="76">
          <cell r="B76" t="str">
            <v>Pembangunan Bendung</v>
          </cell>
          <cell r="C76" t="str">
            <v>Jumlah bendung yang dibangun</v>
          </cell>
          <cell r="J76">
            <v>5</v>
          </cell>
          <cell r="K76">
            <v>5681000000</v>
          </cell>
        </row>
        <row r="77">
          <cell r="B77" t="str">
            <v>DINAS PERTANIAN</v>
          </cell>
        </row>
        <row r="78">
          <cell r="B78" t="str">
            <v>Program peningkatan produksi hasil peternakan</v>
          </cell>
          <cell r="C78" t="str">
            <v>Jumlah Populasi ternak Besar.Jumlah Populasi ternak Kecil.Jumlah Populasi Unggas</v>
          </cell>
          <cell r="D78" t="str">
            <v>- Jumlah populasi sapi = 14.010- Jumlah populasi kambing = 10.326- Jumlah populasi ayam = 382.503</v>
          </cell>
          <cell r="F78" t="str">
            <v>- Jumlah populasi sapi = 15.021.000- Jumlah populasi kambing = 13.454.000- Jumlah populasi ayam = 1.446.811.000</v>
          </cell>
          <cell r="G78">
            <v>4714885000</v>
          </cell>
          <cell r="J78" t="str">
            <v>Ternak Besar = 17818 ekorTernak Kecil = 31.27 ekorUnggas = 462.767 ekor</v>
          </cell>
          <cell r="K78">
            <v>3363726000</v>
          </cell>
        </row>
        <row r="79">
          <cell r="B79" t="str">
            <v>Pembibitan Dan Perawatan Ternak</v>
          </cell>
          <cell r="C79" t="str">
            <v>Jumlah ternak sapi yandigemukkan (ekor)</v>
          </cell>
          <cell r="J79">
            <v>500</v>
          </cell>
          <cell r="K79">
            <v>3274000000</v>
          </cell>
        </row>
        <row r="80">
          <cell r="B80" t="str">
            <v>Program Pengembangan Prasarana dan Sarana Pertanian</v>
          </cell>
          <cell r="C80" t="str">
            <v>Jumlah Alsintan yang diadakan. Panjang jaringan irigasi desa yangdibangun/direhab. PanjangJalan Usaha Tani/ Jalan Produksi yang dibentuk/ditingkatkan</v>
          </cell>
          <cell r="D80" t="str">
            <v>1,49</v>
          </cell>
          <cell r="E80">
            <v>0</v>
          </cell>
          <cell r="J80" t="str">
            <v>Alsintan=300Unit. Jides=10Km.Luas cetaksawah baru = 0 Ha</v>
          </cell>
          <cell r="K80">
            <v>19453303350</v>
          </cell>
        </row>
        <row r="81">
          <cell r="B81" t="str">
            <v>Kegiatan Pengembangan/Rehabilitasi  Sumber-Sumber Air</v>
          </cell>
          <cell r="C81" t="str">
            <v>Panjang jides yang dibangun/rehab (km)</v>
          </cell>
          <cell r="J81">
            <v>6</v>
          </cell>
          <cell r="K81">
            <v>9522189700</v>
          </cell>
        </row>
        <row r="82">
          <cell r="B82" t="str">
            <v>Kegiatan Fasilitasi Dan Penyediaan Alat Dan Mesin Pertanaian</v>
          </cell>
          <cell r="C82" t="str">
            <v>Jumlah Pengadaan Alsintan (unit)</v>
          </cell>
          <cell r="J82">
            <v>200</v>
          </cell>
          <cell r="K82">
            <v>2863900000</v>
          </cell>
        </row>
        <row r="83">
          <cell r="B83" t="str">
            <v>Kegiatan Pembangunan Dan Peningkatan Jalan Usaha Tani</v>
          </cell>
          <cell r="C83" t="str">
            <v>Panjang Jalan Usaha Tani yangdibangun/ditingkatkan</v>
          </cell>
          <cell r="J83">
            <v>25</v>
          </cell>
          <cell r="K83">
            <v>3803413150</v>
          </cell>
        </row>
        <row r="84">
          <cell r="B84" t="str">
            <v>Kegiatan Pembangunan Dan Peningkatan Jalan Produksi</v>
          </cell>
          <cell r="C84" t="str">
            <v>Panjang jalan Produksi yangdibangun/ditingkatkan (km)</v>
          </cell>
          <cell r="J84">
            <v>12</v>
          </cell>
          <cell r="K84">
            <v>2189500000</v>
          </cell>
        </row>
        <row r="85">
          <cell r="B85" t="str">
            <v>Program Peningkatan Produksi Tanaman Perkebunan</v>
          </cell>
          <cell r="C85" t="str">
            <v>Jumlah Produksi Lada (ton)Jumlah Produksi Kakao (ton)Jumlah Produksi Kelapa Sawit (ton)</v>
          </cell>
          <cell r="D85" t="str">
            <v>385412400245630</v>
          </cell>
          <cell r="E85">
            <v>0</v>
          </cell>
          <cell r="F85" t="str">
            <v>4.094.00013.597.000258.364.000</v>
          </cell>
          <cell r="G85">
            <v>518827500</v>
          </cell>
          <cell r="J85" t="str">
            <v>4.30116.147285.102</v>
          </cell>
          <cell r="K85">
            <v>5326616250</v>
          </cell>
        </row>
        <row r="86">
          <cell r="B86" t="str">
            <v>Kegiatan Ekstensifikasi, Intensifikasi Dan PeremajaanTanaman Kakao</v>
          </cell>
          <cell r="C86" t="str">
            <v>Jumlah Luasan Tanaman Kakaoyang diidentifikasikan /direhabilitasi/diremajakan (Ha)</v>
          </cell>
          <cell r="J86">
            <v>2000</v>
          </cell>
          <cell r="K86">
            <v>4258101250</v>
          </cell>
        </row>
        <row r="87">
          <cell r="B87" t="str">
            <v>DINAS KELAUTAN DAN PERIKANAN</v>
          </cell>
        </row>
        <row r="88">
          <cell r="B88" t="str">
            <v>Program Pengembangan Budidaya Perikanan</v>
          </cell>
          <cell r="C88" t="str">
            <v>Jumlah produksiPerikanan Budidaya (ton)</v>
          </cell>
          <cell r="D88">
            <v>42922</v>
          </cell>
          <cell r="F88">
            <v>44210000</v>
          </cell>
          <cell r="G88">
            <v>1657296400</v>
          </cell>
          <cell r="J88">
            <v>45497</v>
          </cell>
          <cell r="K88">
            <v>6339004650</v>
          </cell>
        </row>
        <row r="89">
          <cell r="B89" t="str">
            <v>Kegiatan Pembangunan Jalan Produksi Tambak</v>
          </cell>
          <cell r="C89" t="str">
            <v>Jumlah jalan produksi tambakyang dibangun (km)</v>
          </cell>
          <cell r="J89">
            <v>25</v>
          </cell>
          <cell r="K89">
            <v>2203740000</v>
          </cell>
        </row>
        <row r="90">
          <cell r="B90" t="str">
            <v xml:space="preserve">Kegiatan Pembangunan Jembatan Tambak Dan Plat Duiker </v>
          </cell>
          <cell r="C90" t="str">
            <v>Jumlah jembatan tambak yangdibangun (unit)</v>
          </cell>
          <cell r="J90">
            <v>5</v>
          </cell>
          <cell r="K90">
            <v>1763110000</v>
          </cell>
        </row>
        <row r="91">
          <cell r="B91" t="str">
            <v>Kegiatan Pembangunan/Rehabilitasi  Sarana PrasaranaBudidaya</v>
          </cell>
          <cell r="C91" t="str">
            <v>Jumlah Balai Benih Ikan yangdirehab/dibangun (unit/paket)</v>
          </cell>
          <cell r="J91">
            <v>1</v>
          </cell>
          <cell r="K91">
            <v>1705889650</v>
          </cell>
        </row>
        <row r="92">
          <cell r="B92" t="str">
            <v>Program pengembangan perikanan tangkap</v>
          </cell>
          <cell r="C92" t="str">
            <v>Jumlah produksi Perikanan Tangkap (ton)</v>
          </cell>
          <cell r="D92">
            <v>8659</v>
          </cell>
          <cell r="F92">
            <v>8702300</v>
          </cell>
          <cell r="G92">
            <v>7416554300</v>
          </cell>
          <cell r="J92">
            <v>8745.59</v>
          </cell>
          <cell r="K92">
            <v>11289630650</v>
          </cell>
        </row>
        <row r="93">
          <cell r="B93" t="str">
            <v>Kegiatan Pembangunan Tempat Pelelangan Ikan</v>
          </cell>
          <cell r="C93" t="str">
            <v>Jumlah Tambatan,TPI,fasilitaspokok dan penunjang PPI yangdibangun,direhab (Unit)</v>
          </cell>
          <cell r="J93">
            <v>1</v>
          </cell>
          <cell r="K93">
            <v>5468253325</v>
          </cell>
        </row>
        <row r="94">
          <cell r="B94" t="str">
            <v>Kegiatan Pegembangan Sarana Prasarana Penangkapan Ikan</v>
          </cell>
          <cell r="C94" t="str">
            <v>Jumlah Bantuan MesinKetinting/Mesin tempel yang diadakan (Unit)</v>
          </cell>
          <cell r="J94">
            <v>40</v>
          </cell>
          <cell r="K94">
            <v>1662219000</v>
          </cell>
        </row>
        <row r="95">
          <cell r="B95" t="str">
            <v>Kegiatan Pembangunan/Penerapan Teknologi PerikananTangkap</v>
          </cell>
          <cell r="C95" t="str">
            <v>Jumlah apartemen ikan yangdiadakan (Unit)</v>
          </cell>
          <cell r="J95">
            <v>2</v>
          </cell>
          <cell r="K95">
            <v>1769000000</v>
          </cell>
        </row>
        <row r="96">
          <cell r="B96" t="str">
            <v>Program Optimalisasi pengelolaan dan pemasaran produksi perikanan</v>
          </cell>
          <cell r="C96" t="str">
            <v>Jumlah produksiPengolahanikan  (ton)</v>
          </cell>
          <cell r="D96">
            <v>302.39999999999998</v>
          </cell>
          <cell r="F96">
            <v>303750</v>
          </cell>
          <cell r="G96">
            <v>1482852500</v>
          </cell>
          <cell r="J96">
            <v>305.27</v>
          </cell>
          <cell r="K96">
            <v>1919115000</v>
          </cell>
        </row>
        <row r="97">
          <cell r="B97" t="str">
            <v>Kegiatan Optimalisasi Pengelolaan Dan Pemasaran HasilPerikanan</v>
          </cell>
          <cell r="C97" t="str">
            <v>Jumlah Sarana prasarana pokokdan Pendukung Industri perikanan yang dibangun/direhab/diadakan (Unit)</v>
          </cell>
          <cell r="J97">
            <v>20</v>
          </cell>
          <cell r="K97">
            <v>1426630000</v>
          </cell>
        </row>
        <row r="98">
          <cell r="B98" t="str">
            <v>DPMPTSP</v>
          </cell>
        </row>
        <row r="99">
          <cell r="B99" t="str">
            <v>Program Peningkatan Promosi dan Kerjasama Investasi</v>
          </cell>
          <cell r="C99" t="str">
            <v>- persentase jumlah promosi yang dilaksanakan- Nilai investasi PMA $ dan PMDN Rp.</v>
          </cell>
          <cell r="D99" t="str">
            <v>0</v>
          </cell>
          <cell r="E99">
            <v>0</v>
          </cell>
          <cell r="F99" t="str">
            <v>0</v>
          </cell>
          <cell r="G99">
            <v>334386400</v>
          </cell>
          <cell r="K99">
            <v>543029000</v>
          </cell>
        </row>
        <row r="100">
          <cell r="B100" t="str">
            <v>Kegiatan Penyelenggaraan Pameran Investasi</v>
          </cell>
          <cell r="C100" t="str">
            <v>Jumlah keikutsertaan pameraninvestasi tingkat propinsiregional dan nasional</v>
          </cell>
          <cell r="K100">
            <v>331030000</v>
          </cell>
        </row>
        <row r="101">
          <cell r="B101" t="str">
            <v>Program Peningkatan Iklim Investasi dan Realisasi Investasi</v>
          </cell>
          <cell r="C101" t="str">
            <v>Jumlah minat dan rencana investasi (investor)</v>
          </cell>
          <cell r="D101">
            <v>25</v>
          </cell>
          <cell r="E101">
            <v>0</v>
          </cell>
          <cell r="F101">
            <v>30</v>
          </cell>
          <cell r="G101">
            <v>91747600</v>
          </cell>
          <cell r="K101">
            <v>237077000</v>
          </cell>
        </row>
        <row r="102">
          <cell r="B102" t="str">
            <v>Memfasilitasi Dan Koordinasi Kerjasama Di Bidang Investasi</v>
          </cell>
          <cell r="C102" t="str">
            <v>Jumlah UMKM perusahaan yangdifasilitasi</v>
          </cell>
          <cell r="K102">
            <v>73879000</v>
          </cell>
        </row>
        <row r="103">
          <cell r="B103" t="str">
            <v>Penyusunan Cetak Biru (Master Plan) Pengembangan Penanaman Modal</v>
          </cell>
          <cell r="C103" t="str">
            <v>Database bidang penanamanmodal</v>
          </cell>
          <cell r="K103">
            <v>84596000</v>
          </cell>
        </row>
        <row r="104">
          <cell r="B104" t="str">
            <v>Program Pengawasan dan Pengendalian PM dan PTSP</v>
          </cell>
          <cell r="C104" t="str">
            <v>persentase PMA dan PMDN yang dibina</v>
          </cell>
          <cell r="D104" t="str">
            <v>0</v>
          </cell>
          <cell r="E104">
            <v>0</v>
          </cell>
          <cell r="F104" t="str">
            <v>0</v>
          </cell>
          <cell r="G104">
            <v>0</v>
          </cell>
          <cell r="K104">
            <v>0</v>
          </cell>
        </row>
      </sheetData>
      <sheetData sheetId="8">
        <row r="3">
          <cell r="B3" t="str">
            <v>DINAS PENDIDIKAN</v>
          </cell>
          <cell r="J3" t="str">
            <v>Target</v>
          </cell>
          <cell r="K3" t="str">
            <v>Anggaran</v>
          </cell>
          <cell r="L3" t="str">
            <v>Target</v>
          </cell>
          <cell r="M3" t="str">
            <v>Anggaran</v>
          </cell>
        </row>
        <row r="4">
          <cell r="B4" t="str">
            <v>Program Pendidikan Anak Usia Dini</v>
          </cell>
          <cell r="C4" t="str">
            <v>APK PAUD formal dan NonFormal</v>
          </cell>
          <cell r="D4">
            <v>0</v>
          </cell>
          <cell r="E4">
            <v>0</v>
          </cell>
          <cell r="F4">
            <v>0.44</v>
          </cell>
          <cell r="G4">
            <v>22097497500</v>
          </cell>
          <cell r="H4">
            <v>0.49</v>
          </cell>
          <cell r="I4">
            <v>14843297500</v>
          </cell>
          <cell r="J4">
            <v>0.49</v>
          </cell>
          <cell r="K4">
            <v>3575607600</v>
          </cell>
          <cell r="L4">
            <v>0.54</v>
          </cell>
          <cell r="M4">
            <v>19481839625</v>
          </cell>
        </row>
        <row r="5">
          <cell r="B5" t="str">
            <v xml:space="preserve">Kegiatan Penambahan Ruang Kelas Sekolah </v>
          </cell>
          <cell r="C5" t="str">
            <v>Jumlah RKB yang dibangun</v>
          </cell>
          <cell r="F5">
            <v>0</v>
          </cell>
          <cell r="G5">
            <v>0</v>
          </cell>
          <cell r="H5">
            <v>1</v>
          </cell>
          <cell r="I5">
            <v>150000000</v>
          </cell>
          <cell r="J5">
            <v>8</v>
          </cell>
          <cell r="K5">
            <v>1667125000</v>
          </cell>
          <cell r="L5">
            <v>1</v>
          </cell>
          <cell r="M5">
            <v>259600000</v>
          </cell>
        </row>
        <row r="6">
          <cell r="B6" t="str">
            <v>Kegiatan Penyelenggaraan Pendidikan Anak Usia Dini</v>
          </cell>
          <cell r="C6" t="str">
            <v>Jumlah TK yang mendapatkanpelayanan PAUD</v>
          </cell>
          <cell r="F6">
            <v>170</v>
          </cell>
          <cell r="G6">
            <v>2643777500</v>
          </cell>
          <cell r="H6">
            <v>170</v>
          </cell>
          <cell r="I6">
            <v>2643777500</v>
          </cell>
          <cell r="J6">
            <v>11</v>
          </cell>
          <cell r="K6">
            <v>607875000</v>
          </cell>
          <cell r="L6">
            <v>170</v>
          </cell>
          <cell r="M6">
            <v>2643777500</v>
          </cell>
        </row>
        <row r="7">
          <cell r="B7" t="str">
            <v xml:space="preserve">Kegiatan Pembangunan Pagar Sekolah </v>
          </cell>
          <cell r="C7" t="str">
            <v>Pagar sekolah yang dibangun</v>
          </cell>
          <cell r="F7">
            <v>100</v>
          </cell>
          <cell r="G7">
            <v>18750000000</v>
          </cell>
          <cell r="H7">
            <v>50</v>
          </cell>
          <cell r="I7">
            <v>9375000000</v>
          </cell>
          <cell r="J7">
            <v>0</v>
          </cell>
          <cell r="K7">
            <v>19866600</v>
          </cell>
          <cell r="L7">
            <v>75</v>
          </cell>
          <cell r="M7">
            <v>14062500000</v>
          </cell>
        </row>
        <row r="8">
          <cell r="B8" t="str">
            <v>Program Wajib Belajar Pendidikan Dasar Sembilan Tahun</v>
          </cell>
          <cell r="C8" t="str">
            <v>AK SD</v>
          </cell>
          <cell r="D8">
            <v>80</v>
          </cell>
          <cell r="F8">
            <v>99.34</v>
          </cell>
          <cell r="G8">
            <v>55852756420</v>
          </cell>
          <cell r="H8">
            <v>99.44</v>
          </cell>
          <cell r="I8">
            <v>84451496662</v>
          </cell>
          <cell r="J8">
            <v>99.44</v>
          </cell>
          <cell r="K8">
            <v>96542666148</v>
          </cell>
          <cell r="L8">
            <v>99.54</v>
          </cell>
          <cell r="M8">
            <v>145808671869.72</v>
          </cell>
        </row>
        <row r="9">
          <cell r="C9" t="str">
            <v>AK SMP</v>
          </cell>
          <cell r="D9">
            <v>20</v>
          </cell>
          <cell r="F9">
            <v>98.7</v>
          </cell>
          <cell r="H9">
            <v>98.87</v>
          </cell>
          <cell r="J9">
            <v>98.87</v>
          </cell>
          <cell r="L9">
            <v>99.05</v>
          </cell>
        </row>
        <row r="10">
          <cell r="C10" t="str">
            <v>AM SD</v>
          </cell>
          <cell r="D10">
            <v>122</v>
          </cell>
          <cell r="F10">
            <v>89.96</v>
          </cell>
          <cell r="H10">
            <v>90.22</v>
          </cell>
          <cell r="J10">
            <v>90.22</v>
          </cell>
          <cell r="L10">
            <v>90.06</v>
          </cell>
        </row>
        <row r="11">
          <cell r="C11" t="str">
            <v>AM SMP</v>
          </cell>
          <cell r="D11">
            <v>51.98</v>
          </cell>
          <cell r="F11">
            <v>93.16</v>
          </cell>
          <cell r="H11">
            <v>93.54</v>
          </cell>
          <cell r="J11">
            <v>93.54</v>
          </cell>
          <cell r="L11">
            <v>95.68</v>
          </cell>
        </row>
        <row r="12">
          <cell r="C12" t="str">
            <v>APK SD</v>
          </cell>
          <cell r="D12">
            <v>50</v>
          </cell>
          <cell r="F12">
            <v>108.3</v>
          </cell>
          <cell r="H12">
            <v>108.6</v>
          </cell>
          <cell r="J12">
            <v>108.6</v>
          </cell>
          <cell r="L12">
            <v>108.9</v>
          </cell>
        </row>
        <row r="13">
          <cell r="C13" t="str">
            <v>APK SMP</v>
          </cell>
          <cell r="D13">
            <v>50</v>
          </cell>
          <cell r="F13">
            <v>103.02</v>
          </cell>
          <cell r="H13">
            <v>104.03</v>
          </cell>
          <cell r="J13">
            <v>104.03</v>
          </cell>
          <cell r="L13">
            <v>105.04</v>
          </cell>
        </row>
        <row r="14">
          <cell r="C14" t="str">
            <v>APM SD</v>
          </cell>
          <cell r="D14">
            <v>41.85</v>
          </cell>
          <cell r="F14">
            <v>99.03</v>
          </cell>
          <cell r="H14">
            <v>99.1</v>
          </cell>
          <cell r="J14">
            <v>99.1</v>
          </cell>
          <cell r="L14">
            <v>99.2</v>
          </cell>
        </row>
        <row r="15">
          <cell r="C15" t="str">
            <v>APM SMP</v>
          </cell>
          <cell r="D15">
            <v>70</v>
          </cell>
          <cell r="F15">
            <v>80.959999999999994</v>
          </cell>
          <cell r="H15">
            <v>81.34</v>
          </cell>
          <cell r="J15">
            <v>81.34</v>
          </cell>
          <cell r="L15">
            <v>81.510000000000005</v>
          </cell>
        </row>
        <row r="16">
          <cell r="C16" t="str">
            <v>APS 7-12 thn</v>
          </cell>
          <cell r="F16">
            <v>95.76</v>
          </cell>
          <cell r="H16">
            <v>95.22</v>
          </cell>
          <cell r="J16">
            <v>95.22</v>
          </cell>
          <cell r="L16">
            <v>95.67</v>
          </cell>
        </row>
        <row r="17">
          <cell r="C17" t="str">
            <v>APS 13-15 thn</v>
          </cell>
          <cell r="F17">
            <v>96.41</v>
          </cell>
          <cell r="H17">
            <v>96.44</v>
          </cell>
          <cell r="J17">
            <v>96.44</v>
          </cell>
          <cell r="L17">
            <v>96.46</v>
          </cell>
        </row>
        <row r="18">
          <cell r="C18" t="str">
            <v>APtS SD</v>
          </cell>
          <cell r="F18">
            <v>0.25</v>
          </cell>
          <cell r="H18">
            <v>0.23</v>
          </cell>
          <cell r="J18">
            <v>0.23</v>
          </cell>
          <cell r="L18">
            <v>0.21</v>
          </cell>
        </row>
        <row r="19">
          <cell r="C19" t="str">
            <v>APtS SMP</v>
          </cell>
          <cell r="F19">
            <v>0.44</v>
          </cell>
          <cell r="H19">
            <v>0.39</v>
          </cell>
          <cell r="J19">
            <v>0.39</v>
          </cell>
          <cell r="L19">
            <v>0.35</v>
          </cell>
        </row>
        <row r="20">
          <cell r="B20" t="str">
            <v xml:space="preserve">Kegiatan Penambahan Ruang Kelas Sekolah </v>
          </cell>
          <cell r="C20" t="str">
            <v>Jumlah RKB SD yang dibangun</v>
          </cell>
          <cell r="F20">
            <v>20</v>
          </cell>
          <cell r="G20">
            <v>3340000000</v>
          </cell>
          <cell r="H20">
            <v>23</v>
          </cell>
          <cell r="I20">
            <v>3841000000</v>
          </cell>
          <cell r="J20">
            <v>51</v>
          </cell>
          <cell r="K20">
            <v>15167388269</v>
          </cell>
          <cell r="L20">
            <v>28</v>
          </cell>
          <cell r="M20">
            <v>7278040000</v>
          </cell>
        </row>
        <row r="21">
          <cell r="C21" t="str">
            <v>Jumlah RKB SMP yang dibangun</v>
          </cell>
          <cell r="F21">
            <v>12</v>
          </cell>
          <cell r="G21">
            <v>2004000000</v>
          </cell>
          <cell r="H21">
            <v>12</v>
          </cell>
          <cell r="I21">
            <v>2004000000</v>
          </cell>
          <cell r="J21">
            <v>22</v>
          </cell>
          <cell r="L21">
            <v>12</v>
          </cell>
        </row>
        <row r="22">
          <cell r="B22" t="str">
            <v>Kegiatan Penyediaan Bantuan Operasional Sekolah (Bos) Jenjang SD/MI/SDLB Dan SMP/MTS Serta Pesantren Salafiyah Dan Satuan Pendidikan NonIslam Setara SD Dan SMP</v>
          </cell>
          <cell r="C22" t="str">
            <v>Jumlah sekolah penerima dana BOS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36436064000</v>
          </cell>
          <cell r="L22">
            <v>0</v>
          </cell>
          <cell r="M22">
            <v>37395800000</v>
          </cell>
        </row>
        <row r="23">
          <cell r="B23" t="str">
            <v>Kegiatan Pembangunan Pagar Sekolah</v>
          </cell>
          <cell r="C23" t="str">
            <v>Kegiatan Panjang  pagar SD yang dibangun</v>
          </cell>
          <cell r="F23">
            <v>3000</v>
          </cell>
          <cell r="G23">
            <v>3900000000</v>
          </cell>
          <cell r="H23">
            <v>3000</v>
          </cell>
          <cell r="I23">
            <v>3900000000</v>
          </cell>
          <cell r="J23">
            <v>3000</v>
          </cell>
          <cell r="K23">
            <v>6169343669</v>
          </cell>
          <cell r="L23">
            <v>4500</v>
          </cell>
          <cell r="M23">
            <v>9582248000</v>
          </cell>
        </row>
        <row r="24">
          <cell r="C24" t="str">
            <v>Kegiatan Panjang  pagar SMP yang dibangun</v>
          </cell>
          <cell r="J24">
            <v>1000</v>
          </cell>
          <cell r="L24">
            <v>1000</v>
          </cell>
          <cell r="M24">
            <v>2132498000</v>
          </cell>
        </row>
        <row r="25">
          <cell r="B25" t="str">
            <v>Kegiatan Pelayanan Pendidikan Gratis</v>
          </cell>
          <cell r="C25" t="str">
            <v>- Jumlah sekolah yang menerimaDana Operasional PendidikanGratis SD sederajat- Jumlah sekolah yang menerima DanaOperasional Pendidikan Gratis sMP</v>
          </cell>
          <cell r="F25">
            <v>247</v>
          </cell>
          <cell r="G25">
            <v>17048434000</v>
          </cell>
          <cell r="H25">
            <v>247</v>
          </cell>
          <cell r="I25">
            <v>18048434000</v>
          </cell>
          <cell r="J25">
            <v>211</v>
          </cell>
          <cell r="K25">
            <v>10598605800</v>
          </cell>
          <cell r="L25">
            <v>211</v>
          </cell>
          <cell r="M25">
            <v>14664204000</v>
          </cell>
        </row>
        <row r="26">
          <cell r="B26" t="str">
            <v>Program Pendidikan Non Formal</v>
          </cell>
          <cell r="C26" t="str">
            <v>ANGKA MELEK HURUF</v>
          </cell>
          <cell r="D26">
            <v>0</v>
          </cell>
          <cell r="E26">
            <v>0</v>
          </cell>
          <cell r="F26">
            <v>97.24</v>
          </cell>
          <cell r="G26">
            <v>317025000</v>
          </cell>
          <cell r="H26">
            <v>97.33</v>
          </cell>
          <cell r="I26">
            <v>309825000</v>
          </cell>
          <cell r="J26">
            <v>97.33</v>
          </cell>
          <cell r="K26">
            <v>861962500</v>
          </cell>
          <cell r="L26">
            <v>97.42</v>
          </cell>
          <cell r="M26">
            <v>1006002500</v>
          </cell>
        </row>
        <row r="27">
          <cell r="B27" t="str">
            <v>Kegiatan Pemberian Bantuan Operasional Pendidikan NonFormal</v>
          </cell>
          <cell r="C27" t="str">
            <v>Jumlah waraga belajar kejar pakat A,B dan C</v>
          </cell>
          <cell r="F27" t="str">
            <v>n/a</v>
          </cell>
          <cell r="G27" t="str">
            <v>n/a</v>
          </cell>
          <cell r="H27" t="str">
            <v>n/a</v>
          </cell>
          <cell r="I27" t="str">
            <v>n/a</v>
          </cell>
          <cell r="J27" t="str">
            <v>Paket A=40 org,Pakt B 100 org,Paket C 125 org</v>
          </cell>
          <cell r="K27">
            <v>395500000</v>
          </cell>
          <cell r="L27" t="str">
            <v>Paket A=30 org,Pakt B 100 org,Paket C 200 org</v>
          </cell>
          <cell r="M27">
            <v>510000000</v>
          </cell>
        </row>
        <row r="28">
          <cell r="B28" t="str">
            <v>Kegiatan Pelaksanaan Ujian Sekolah dan Ujian Nasional Kesetaraan</v>
          </cell>
          <cell r="C28" t="str">
            <v>Jumlah peserta ujian kesetaraan</v>
          </cell>
          <cell r="F28" t="str">
            <v>n/a</v>
          </cell>
          <cell r="G28" t="str">
            <v>n/a</v>
          </cell>
          <cell r="H28" t="str">
            <v>n/a</v>
          </cell>
          <cell r="I28" t="str">
            <v>n/a</v>
          </cell>
          <cell r="J28">
            <v>225</v>
          </cell>
          <cell r="K28">
            <v>197902500</v>
          </cell>
          <cell r="L28">
            <v>0</v>
          </cell>
          <cell r="M28">
            <v>0</v>
          </cell>
        </row>
        <row r="29">
          <cell r="B29" t="str">
            <v>Program Peningkatan Mutu Pendidik dan Tenaga Kependidikan</v>
          </cell>
          <cell r="C29" t="str">
            <v>Persentase Peningkatan mutu guru mata pelajaran (%)</v>
          </cell>
          <cell r="D29">
            <v>0</v>
          </cell>
          <cell r="E29">
            <v>0</v>
          </cell>
          <cell r="F29">
            <v>0</v>
          </cell>
          <cell r="G29">
            <v>1713803000</v>
          </cell>
          <cell r="I29">
            <v>1732834100</v>
          </cell>
          <cell r="J29">
            <v>0</v>
          </cell>
          <cell r="K29">
            <v>751749000</v>
          </cell>
          <cell r="M29">
            <v>1957173310</v>
          </cell>
        </row>
        <row r="30">
          <cell r="C30" t="str">
            <v>Guru bersertifikat</v>
          </cell>
          <cell r="F30">
            <v>0.62</v>
          </cell>
          <cell r="H30">
            <v>0.73</v>
          </cell>
          <cell r="J30">
            <v>0.73</v>
          </cell>
          <cell r="L30">
            <v>0.87</v>
          </cell>
        </row>
        <row r="31">
          <cell r="C31" t="str">
            <v>Guru berkualifikasi S-1/D-IV</v>
          </cell>
          <cell r="F31">
            <v>0.86</v>
          </cell>
          <cell r="H31">
            <v>0.89</v>
          </cell>
          <cell r="J31">
            <v>0.89</v>
          </cell>
          <cell r="L31">
            <v>0.92</v>
          </cell>
        </row>
        <row r="32">
          <cell r="C32" t="str">
            <v>Rasio guru:murid SD</v>
          </cell>
          <cell r="F32">
            <v>32</v>
          </cell>
          <cell r="H32">
            <v>32</v>
          </cell>
          <cell r="J32">
            <v>32</v>
          </cell>
          <cell r="L32">
            <v>32</v>
          </cell>
        </row>
        <row r="33">
          <cell r="C33" t="str">
            <v>Rasio guru:murid SMP</v>
          </cell>
          <cell r="F33">
            <v>36</v>
          </cell>
          <cell r="H33">
            <v>36</v>
          </cell>
          <cell r="J33">
            <v>36</v>
          </cell>
          <cell r="L33">
            <v>36</v>
          </cell>
        </row>
        <row r="34">
          <cell r="B34" t="str">
            <v>Kegiatan Pelaksanaan Sertifikasi Pendidik</v>
          </cell>
          <cell r="C34" t="str">
            <v>Jumlah peserta sosialisasi</v>
          </cell>
          <cell r="F34">
            <v>200</v>
          </cell>
          <cell r="G34">
            <v>150000000</v>
          </cell>
          <cell r="H34">
            <v>200</v>
          </cell>
          <cell r="I34">
            <v>150000000</v>
          </cell>
          <cell r="J34">
            <v>206</v>
          </cell>
          <cell r="K34">
            <v>90370000</v>
          </cell>
          <cell r="L34">
            <v>200</v>
          </cell>
          <cell r="M34">
            <v>174005000</v>
          </cell>
        </row>
        <row r="35">
          <cell r="B35" t="str">
            <v>Kegiatan Pembinaan kelompok kerja guru</v>
          </cell>
          <cell r="C35" t="str">
            <v>Jumlah guru pemandu tiap mata pelajaran</v>
          </cell>
          <cell r="F35">
            <v>1685</v>
          </cell>
          <cell r="G35">
            <v>50000000</v>
          </cell>
          <cell r="H35">
            <v>1685</v>
          </cell>
          <cell r="I35">
            <v>50000000</v>
          </cell>
          <cell r="J35">
            <v>362</v>
          </cell>
          <cell r="K35">
            <v>132548000</v>
          </cell>
          <cell r="L35">
            <v>348</v>
          </cell>
          <cell r="M35">
            <v>200000000</v>
          </cell>
        </row>
        <row r="36">
          <cell r="J36">
            <v>362</v>
          </cell>
          <cell r="K36">
            <v>132498000</v>
          </cell>
          <cell r="L36">
            <v>0</v>
          </cell>
        </row>
        <row r="37">
          <cell r="B37" t="str">
            <v>Pengembangan Sistem Penghargaan Dan Perlindungan Terhadap Profesi Pendidik</v>
          </cell>
          <cell r="C37" t="str">
            <v>Jumlah guru mengikuti lomba guru berprestasi</v>
          </cell>
          <cell r="F37">
            <v>94</v>
          </cell>
          <cell r="G37">
            <v>103884000</v>
          </cell>
          <cell r="H37">
            <v>94</v>
          </cell>
          <cell r="I37">
            <v>114272400</v>
          </cell>
          <cell r="J37">
            <v>256</v>
          </cell>
          <cell r="K37">
            <v>119637000</v>
          </cell>
          <cell r="L37">
            <v>94</v>
          </cell>
          <cell r="M37">
            <v>125699640</v>
          </cell>
        </row>
        <row r="38">
          <cell r="B38" t="str">
            <v>Pembinaan Musyawarah Guru Mata Pelajaran</v>
          </cell>
          <cell r="C38" t="str">
            <v>Jumlah guru mata pelajaran yang bermusyawarah</v>
          </cell>
          <cell r="F38">
            <v>512</v>
          </cell>
          <cell r="G38">
            <v>250000000</v>
          </cell>
          <cell r="H38">
            <v>512</v>
          </cell>
          <cell r="I38">
            <v>250000000</v>
          </cell>
          <cell r="J38">
            <v>585</v>
          </cell>
          <cell r="K38">
            <v>138715000</v>
          </cell>
          <cell r="L38">
            <v>512</v>
          </cell>
          <cell r="M38">
            <v>225000000</v>
          </cell>
        </row>
        <row r="39">
          <cell r="B39" t="str">
            <v>Program Manajemen Pelayanan Pendidikan</v>
          </cell>
          <cell r="C39" t="str">
            <v>Persentase angka partisipasi pendidikan tinggi</v>
          </cell>
          <cell r="D39">
            <v>0</v>
          </cell>
          <cell r="E39">
            <v>0</v>
          </cell>
          <cell r="F39">
            <v>0.2</v>
          </cell>
          <cell r="G39">
            <v>20134250000</v>
          </cell>
          <cell r="H39">
            <v>0.2</v>
          </cell>
          <cell r="I39">
            <v>22702250000</v>
          </cell>
          <cell r="J39">
            <v>0.2</v>
          </cell>
          <cell r="K39">
            <v>16324360500</v>
          </cell>
          <cell r="L39">
            <v>0.2</v>
          </cell>
          <cell r="M39">
            <v>25647050000</v>
          </cell>
        </row>
        <row r="40">
          <cell r="B40" t="str">
            <v>Kegiatan Pelaksanaan Kerjasama Secara Kelembagaan DiBidang Pendidikan</v>
          </cell>
          <cell r="C40" t="str">
            <v>Jumlah mahasiswa menerima bantuan pendidikan tinggi</v>
          </cell>
          <cell r="F40">
            <v>3233</v>
          </cell>
          <cell r="G40">
            <v>12932000000</v>
          </cell>
          <cell r="H40">
            <v>3875</v>
          </cell>
          <cell r="I40">
            <v>15500000000</v>
          </cell>
          <cell r="J40">
            <v>3875</v>
          </cell>
          <cell r="K40">
            <v>15678905000</v>
          </cell>
          <cell r="L40">
            <v>4490</v>
          </cell>
          <cell r="M40">
            <v>17960000000</v>
          </cell>
        </row>
        <row r="41">
          <cell r="B41" t="str">
            <v>Kegiatan Pembinaan Dewan Pendidikan</v>
          </cell>
          <cell r="C41" t="str">
            <v>Jumlah program dewan pendidikan</v>
          </cell>
          <cell r="F41">
            <v>3</v>
          </cell>
          <cell r="G41">
            <v>450000000</v>
          </cell>
          <cell r="H41">
            <v>3</v>
          </cell>
          <cell r="I41">
            <v>450000000</v>
          </cell>
          <cell r="J41">
            <v>1</v>
          </cell>
          <cell r="K41">
            <v>410187500</v>
          </cell>
          <cell r="L41">
            <v>1</v>
          </cell>
          <cell r="M41">
            <v>450000000</v>
          </cell>
        </row>
        <row r="42">
          <cell r="B42" t="str">
            <v>Penyediaan Jasa Guru PTT dan Guru Kontrak  (Berdasarkan UU ASN berubah nama menjadi P3K)</v>
          </cell>
          <cell r="C42" t="str">
            <v>Jumlah Guru Non PNS Upahjasa daerah terpencil dan guru agama menerima Insentif</v>
          </cell>
          <cell r="M42">
            <v>6057650000</v>
          </cell>
        </row>
        <row r="43">
          <cell r="C43" t="str">
            <v>Upah jasa Tenaga Kependiikan</v>
          </cell>
          <cell r="J43">
            <v>89</v>
          </cell>
          <cell r="L43">
            <v>248</v>
          </cell>
        </row>
        <row r="44">
          <cell r="C44" t="str">
            <v>Upah jasa  guru daerah terpencil</v>
          </cell>
          <cell r="J44">
            <v>146</v>
          </cell>
          <cell r="L44">
            <v>117</v>
          </cell>
        </row>
        <row r="45">
          <cell r="C45" t="str">
            <v>Upah jasa guru agama</v>
          </cell>
          <cell r="J45">
            <v>52</v>
          </cell>
          <cell r="L45">
            <v>50</v>
          </cell>
        </row>
        <row r="46">
          <cell r="C46" t="str">
            <v>Honor daerah</v>
          </cell>
          <cell r="J46">
            <v>0</v>
          </cell>
          <cell r="L46">
            <v>8</v>
          </cell>
        </row>
        <row r="47">
          <cell r="B47" t="str">
            <v>DINAS KESEHATAN</v>
          </cell>
        </row>
        <row r="48">
          <cell r="B48" t="str">
            <v>Program Standarisasi Pelayanan Kesehatan</v>
          </cell>
          <cell r="C48" t="str">
            <v>Peningkatan Pelayanan Standarisasi Kesehatan</v>
          </cell>
          <cell r="D48" t="str">
            <v>- 7- 50</v>
          </cell>
          <cell r="F48">
            <v>17</v>
          </cell>
          <cell r="G48">
            <v>5964590750</v>
          </cell>
          <cell r="H48">
            <v>17</v>
          </cell>
          <cell r="I48">
            <v>6031791325</v>
          </cell>
          <cell r="K48">
            <v>13899362040</v>
          </cell>
          <cell r="M48">
            <v>5706663750</v>
          </cell>
        </row>
        <row r="49">
          <cell r="B49" t="str">
            <v>Kegiatan Evaluasi Dan Pengembangan Standar PelayananKesehatan</v>
          </cell>
          <cell r="C49" t="str">
            <v xml:space="preserve"> Jumlah masyarakat yang memiliki JKN</v>
          </cell>
          <cell r="F49">
            <v>1</v>
          </cell>
          <cell r="G49">
            <v>5000000000</v>
          </cell>
          <cell r="H49">
            <v>1</v>
          </cell>
          <cell r="I49">
            <v>5000000000</v>
          </cell>
          <cell r="J49">
            <v>1</v>
          </cell>
          <cell r="K49">
            <v>12361681540</v>
          </cell>
          <cell r="L49">
            <v>1</v>
          </cell>
          <cell r="M49">
            <v>5000000000</v>
          </cell>
        </row>
        <row r="50">
          <cell r="B50" t="str">
            <v xml:space="preserve">Kegiatan Peningkatan Kualitas Pelayanan Kesehatan </v>
          </cell>
          <cell r="C50" t="str">
            <v>Jumlah Puskesmas yang terakreditasi (PKM)</v>
          </cell>
          <cell r="F50">
            <v>5</v>
          </cell>
          <cell r="G50">
            <v>689590750</v>
          </cell>
          <cell r="H50">
            <v>3</v>
          </cell>
          <cell r="I50">
            <v>600000000</v>
          </cell>
          <cell r="J50">
            <v>3</v>
          </cell>
          <cell r="K50">
            <v>1274316000</v>
          </cell>
          <cell r="L50">
            <v>2</v>
          </cell>
          <cell r="M50">
            <v>400000000</v>
          </cell>
        </row>
        <row r="51">
          <cell r="C51" t="str">
            <v>Pembinaan SP2TP (PKM)</v>
          </cell>
          <cell r="F51">
            <v>17</v>
          </cell>
          <cell r="G51">
            <v>20000000</v>
          </cell>
          <cell r="H51">
            <v>17</v>
          </cell>
          <cell r="I51">
            <v>15000000</v>
          </cell>
          <cell r="J51">
            <v>17</v>
          </cell>
          <cell r="L51">
            <v>17</v>
          </cell>
          <cell r="M51">
            <v>15000000</v>
          </cell>
        </row>
        <row r="52">
          <cell r="C52" t="str">
            <v>Pembinaan Manajemen Puskesmas (PKM)</v>
          </cell>
          <cell r="F52">
            <v>17</v>
          </cell>
          <cell r="G52">
            <v>12415000</v>
          </cell>
          <cell r="H52">
            <v>17</v>
          </cell>
          <cell r="I52">
            <v>14898000</v>
          </cell>
          <cell r="J52">
            <v>17</v>
          </cell>
          <cell r="L52">
            <v>17</v>
          </cell>
        </row>
        <row r="53">
          <cell r="C53" t="str">
            <v>Pembinaan tenaga teladan (PKM)</v>
          </cell>
          <cell r="F53">
            <v>17</v>
          </cell>
          <cell r="G53">
            <v>52900375</v>
          </cell>
          <cell r="H53">
            <v>17</v>
          </cell>
          <cell r="I53">
            <v>58190412.5</v>
          </cell>
          <cell r="J53">
            <v>17</v>
          </cell>
          <cell r="L53">
            <v>17</v>
          </cell>
        </row>
        <row r="54">
          <cell r="C54" t="str">
            <v>Penilaian tenaga teladan (PKM)</v>
          </cell>
          <cell r="F54">
            <v>17</v>
          </cell>
          <cell r="G54">
            <v>52900375</v>
          </cell>
          <cell r="H54">
            <v>17</v>
          </cell>
          <cell r="I54">
            <v>58190412.5</v>
          </cell>
          <cell r="J54">
            <v>17</v>
          </cell>
          <cell r="L54">
            <v>17</v>
          </cell>
        </row>
        <row r="55">
          <cell r="C55" t="str">
            <v>Penyusunan makalah tenaga kesehatan (PKM)</v>
          </cell>
          <cell r="F55">
            <v>17</v>
          </cell>
          <cell r="G55">
            <v>1375000</v>
          </cell>
          <cell r="H55">
            <v>17</v>
          </cell>
          <cell r="I55">
            <v>1512500</v>
          </cell>
          <cell r="J55">
            <v>17</v>
          </cell>
          <cell r="L55">
            <v>17</v>
          </cell>
          <cell r="M55">
            <v>1663750</v>
          </cell>
        </row>
        <row r="56">
          <cell r="B56" t="str">
            <v>Kegiatan Peningkatan Standarisasi Pelayanan Kesehatan</v>
          </cell>
          <cell r="C56" t="str">
            <v>Jumlah masyarakat yang mendapatkan pelayanan</v>
          </cell>
          <cell r="J56">
            <v>1</v>
          </cell>
          <cell r="K56">
            <v>1033891500</v>
          </cell>
          <cell r="L56">
            <v>1</v>
          </cell>
          <cell r="M56">
            <v>200000000</v>
          </cell>
        </row>
        <row r="57">
          <cell r="B57" t="str">
            <v>Program pengadaan, peningkatan dan perbaikan sarana dan prasarana puskesmas/ puskemas pembantu dan jaringannya</v>
          </cell>
          <cell r="C57" t="str">
            <v>Peningkatan dan Perbaikan Sarana dan Prasarana Puskesmas/Puskesmas Pembantu dan Jaringannya</v>
          </cell>
          <cell r="D57">
            <v>15</v>
          </cell>
          <cell r="F57">
            <v>15</v>
          </cell>
          <cell r="G57">
            <v>23513084679</v>
          </cell>
          <cell r="J57">
            <v>17</v>
          </cell>
          <cell r="K57">
            <v>16019868600</v>
          </cell>
          <cell r="L57">
            <v>17</v>
          </cell>
          <cell r="M57">
            <v>18005955000</v>
          </cell>
        </row>
        <row r="58">
          <cell r="B58" t="str">
            <v>Kegiatan Pembangunan Puskesmas</v>
          </cell>
          <cell r="C58" t="str">
            <v>Jumlah Puskesmas yang Terbangun</v>
          </cell>
          <cell r="J58">
            <v>0</v>
          </cell>
          <cell r="K58">
            <v>4708000000</v>
          </cell>
          <cell r="L58">
            <v>0</v>
          </cell>
          <cell r="M58">
            <v>0</v>
          </cell>
        </row>
        <row r="59">
          <cell r="B59" t="str">
            <v>Kegiatan Pembangunan Puskesmas Pembantu</v>
          </cell>
          <cell r="C59" t="str">
            <v>Pembangunan Puskesmas Pembantu (pustu)</v>
          </cell>
          <cell r="J59">
            <v>0</v>
          </cell>
          <cell r="K59">
            <v>990760100</v>
          </cell>
          <cell r="L59">
            <v>1</v>
          </cell>
          <cell r="M59">
            <v>530000000</v>
          </cell>
        </row>
        <row r="60">
          <cell r="B60" t="str">
            <v>KegiatanPengadaan Puskesmas Keliling</v>
          </cell>
          <cell r="C60" t="str">
            <v>Jumlah Puskesmas keliling yang diadakan</v>
          </cell>
          <cell r="J60">
            <v>0</v>
          </cell>
          <cell r="K60">
            <v>2403800000</v>
          </cell>
          <cell r="L60">
            <v>3</v>
          </cell>
          <cell r="M60">
            <v>1650000000</v>
          </cell>
        </row>
        <row r="61">
          <cell r="B61" t="str">
            <v>Kegiatan Pengadaan Sarana dan Prasarana Puskesmas</v>
          </cell>
          <cell r="C61" t="str">
            <v>Jumlah sarana dan prasarana puskesmas yang diadakan</v>
          </cell>
          <cell r="J61">
            <v>10</v>
          </cell>
          <cell r="K61">
            <v>6611171000</v>
          </cell>
          <cell r="L61">
            <v>20</v>
          </cell>
          <cell r="M61">
            <v>4000000000</v>
          </cell>
        </row>
        <row r="62">
          <cell r="B62" t="str">
            <v>Program kemitraan peningkatan pelayanan kesehatan</v>
          </cell>
          <cell r="C62" t="str">
            <v>Peningkatan pelayanankesehatan</v>
          </cell>
          <cell r="D62">
            <v>150000</v>
          </cell>
          <cell r="F62">
            <v>150000</v>
          </cell>
          <cell r="G62">
            <v>17723016700</v>
          </cell>
          <cell r="J62">
            <v>0</v>
          </cell>
          <cell r="K62">
            <v>39730926000</v>
          </cell>
          <cell r="M62">
            <v>19475136000</v>
          </cell>
        </row>
        <row r="63">
          <cell r="B63" t="str">
            <v>Kegiatan Kemitraan Asuransi Kesehatan Masyarakat</v>
          </cell>
          <cell r="C63" t="str">
            <v>Jumlah Penduduk yang belum memiliki Jaminan Kesehatan (jiwa)</v>
          </cell>
          <cell r="J63">
            <v>68736</v>
          </cell>
          <cell r="K63">
            <v>39520926000</v>
          </cell>
          <cell r="L63">
            <v>68736</v>
          </cell>
          <cell r="M63">
            <v>18971136000</v>
          </cell>
        </row>
        <row r="64">
          <cell r="B64" t="str">
            <v>Program Pengadaan, Peningkatan Sarana Dan Prasarana Rumah Sakit/ Rumah Sakit Jiwa/Rumah Sakit Paru-Paru/  Rumah Sakit Mata</v>
          </cell>
          <cell r="C64" t="str">
            <v>Peningkatan sarana danprasarana rumah sakit</v>
          </cell>
          <cell r="K64">
            <v>1300500000</v>
          </cell>
          <cell r="M64">
            <v>13030000000</v>
          </cell>
        </row>
        <row r="65">
          <cell r="B65" t="str">
            <v>Pembangunan Rumah Sakit</v>
          </cell>
          <cell r="C65" t="str">
            <v>Jumlah dokumen hasil studikelayakan pendirian rumah sakit</v>
          </cell>
          <cell r="K65">
            <v>816000000</v>
          </cell>
          <cell r="M65">
            <v>10950000000</v>
          </cell>
        </row>
        <row r="66">
          <cell r="B66" t="str">
            <v>DINAS PU</v>
          </cell>
        </row>
        <row r="67">
          <cell r="B67" t="str">
            <v>Program pembangunan jalan dan jembatan</v>
          </cell>
          <cell r="C67" t="str">
            <v>Jumlah jembatan dalam kondisi baik (unit)</v>
          </cell>
          <cell r="D67">
            <v>163</v>
          </cell>
          <cell r="E67">
            <v>202114968693</v>
          </cell>
          <cell r="F67">
            <v>173</v>
          </cell>
          <cell r="G67">
            <v>177466055509</v>
          </cell>
          <cell r="K67">
            <v>112554092420</v>
          </cell>
          <cell r="M67">
            <v>124500000000</v>
          </cell>
        </row>
        <row r="68">
          <cell r="C68" t="str">
            <v>Proporsi panjang jaringan jalan dalam kondisi baik (km)</v>
          </cell>
          <cell r="D68">
            <v>1329.79</v>
          </cell>
          <cell r="F68">
            <v>1396.28</v>
          </cell>
        </row>
        <row r="69">
          <cell r="B69" t="str">
            <v>Pembangunan Jalan</v>
          </cell>
          <cell r="C69" t="str">
            <v>Panjang Jalan ditingkatkan -Aspal  (Km)</v>
          </cell>
          <cell r="J69">
            <v>28.5</v>
          </cell>
          <cell r="K69">
            <v>106392492420</v>
          </cell>
          <cell r="L69">
            <v>28.5</v>
          </cell>
          <cell r="M69">
            <v>120000000000</v>
          </cell>
        </row>
        <row r="70">
          <cell r="B70" t="str">
            <v>Pembangunan Jembatan</v>
          </cell>
          <cell r="C70" t="str">
            <v>Jumlah jembatan yang dibangun(Unit)</v>
          </cell>
          <cell r="J70">
            <v>4</v>
          </cell>
          <cell r="K70">
            <v>6161600000</v>
          </cell>
          <cell r="L70">
            <v>4</v>
          </cell>
          <cell r="M70">
            <v>4500000000</v>
          </cell>
        </row>
        <row r="71">
          <cell r="B71" t="str">
            <v>Program Pengembangan dan Pengelolaan Jaringan Irigasi, Rawa dan Jaringan Pengairan lainnya</v>
          </cell>
          <cell r="D71">
            <v>51.21</v>
          </cell>
          <cell r="E71">
            <v>20858270705</v>
          </cell>
          <cell r="F71">
            <v>53.18</v>
          </cell>
          <cell r="G71">
            <v>23772109678</v>
          </cell>
          <cell r="K71">
            <v>45879818000</v>
          </cell>
          <cell r="M71">
            <v>48015230000</v>
          </cell>
        </row>
        <row r="73">
          <cell r="B73" t="str">
            <v xml:space="preserve">Kegiatan Pembangunan Jaringan Air Bersih/Air Minum </v>
          </cell>
          <cell r="C73" t="str">
            <v>Jumlah kegiatan pembangunanair bersih/minum</v>
          </cell>
          <cell r="J73">
            <v>6</v>
          </cell>
          <cell r="K73">
            <v>5382500000</v>
          </cell>
          <cell r="L73">
            <v>5</v>
          </cell>
          <cell r="M73">
            <v>690000000</v>
          </cell>
        </row>
        <row r="74">
          <cell r="B74" t="str">
            <v>Pembangunan Reservoir</v>
          </cell>
          <cell r="C74" t="str">
            <v>Jumlah kegiatan pembangunanreservoir</v>
          </cell>
          <cell r="J74">
            <v>6</v>
          </cell>
          <cell r="K74">
            <v>2866000000</v>
          </cell>
          <cell r="L74">
            <v>6</v>
          </cell>
          <cell r="M74">
            <v>90000000</v>
          </cell>
        </row>
        <row r="75">
          <cell r="B75" t="str">
            <v>Pembangunan Jaringan Irigasi</v>
          </cell>
          <cell r="C75" t="str">
            <v>Panjang jaringan yangditingkatkan (km)</v>
          </cell>
          <cell r="J75">
            <v>20</v>
          </cell>
          <cell r="K75">
            <v>28893618000</v>
          </cell>
          <cell r="L75">
            <v>20</v>
          </cell>
          <cell r="M75">
            <v>35000000000</v>
          </cell>
        </row>
        <row r="76">
          <cell r="B76" t="str">
            <v>Pembangunan Bendung</v>
          </cell>
          <cell r="C76" t="str">
            <v>Jumlah bendung yang dibangun</v>
          </cell>
          <cell r="J76">
            <v>5</v>
          </cell>
          <cell r="K76">
            <v>5681000000</v>
          </cell>
          <cell r="L76">
            <v>5</v>
          </cell>
          <cell r="M76">
            <v>10000000000</v>
          </cell>
        </row>
        <row r="77">
          <cell r="B77" t="str">
            <v>DINAS PERTANIAN</v>
          </cell>
        </row>
        <row r="78">
          <cell r="B78" t="str">
            <v>Program peningkatan produksi hasil peternakan</v>
          </cell>
          <cell r="C78" t="str">
            <v>Jumlah Populasi ternak Besar.Jumlah Populasi ternak Kecil.Jumlah Populasi Unggas</v>
          </cell>
          <cell r="D78" t="str">
            <v>- Jumlah populasi sapi = 14.010- Jumlah populasi kambing = 10.326- Jumlah populasi ayam = 382.503</v>
          </cell>
          <cell r="F78" t="str">
            <v>- Jumlah populasi sapi = 15.021.000- Jumlah populasi kambing = 13.454.000- Jumlah populasi ayam = 1.446.811.000</v>
          </cell>
          <cell r="G78">
            <v>4714885000</v>
          </cell>
          <cell r="J78" t="str">
            <v>Ternak Besar = 17818 ekorTernak Kecil = 31.27 ekorUnggas = 462.767 ekor</v>
          </cell>
          <cell r="K78">
            <v>3363726000</v>
          </cell>
          <cell r="L78" t="str">
            <v>Ternak Besar = 20.302 ekor. Ternak Kecil = 33.027 ekor.Unggas = 472.023 ekor</v>
          </cell>
          <cell r="M78">
            <v>3825000000</v>
          </cell>
        </row>
        <row r="79">
          <cell r="B79" t="str">
            <v>Pembibitan Dan Perawatan Ternak</v>
          </cell>
          <cell r="C79" t="str">
            <v>Jumlah ternak sapi yandigemukkan (ekor)</v>
          </cell>
          <cell r="J79">
            <v>500</v>
          </cell>
          <cell r="K79">
            <v>3274000000</v>
          </cell>
          <cell r="L79">
            <v>500</v>
          </cell>
          <cell r="M79">
            <v>3720000000</v>
          </cell>
        </row>
        <row r="80">
          <cell r="B80" t="str">
            <v>Program Pengembangan Prasarana dan Sarana Pertanian</v>
          </cell>
          <cell r="C80" t="str">
            <v>Jumlah Alsintan yang diadakan. Panjang jaringan irigasi desa yangdibangun/direhab. PanjangJalan Usaha Tani/ Jalan Produksi yang dibentuk/ditingkatkan</v>
          </cell>
          <cell r="D80" t="str">
            <v>1,49</v>
          </cell>
          <cell r="E80">
            <v>0</v>
          </cell>
          <cell r="J80" t="str">
            <v>Alsintan=300Unit. Jides=10Km.Luas cetaksawah baru = 0 Ha</v>
          </cell>
          <cell r="K80">
            <v>19453303350</v>
          </cell>
          <cell r="L80" t="str">
            <v>Alsintan=652 Unit.Jides=16 Km.Luascetak sawah baru= 500 Ha</v>
          </cell>
          <cell r="M80">
            <v>28570000000</v>
          </cell>
        </row>
        <row r="81">
          <cell r="B81" t="str">
            <v>Kegiatan Pengembangan/Rehabilitasi  Sumber-Sumber Air</v>
          </cell>
          <cell r="C81" t="str">
            <v>Panjang jides yang dibangun/rehab (km)</v>
          </cell>
          <cell r="J81">
            <v>6</v>
          </cell>
          <cell r="K81">
            <v>9522189700</v>
          </cell>
          <cell r="L81">
            <v>6</v>
          </cell>
          <cell r="M81">
            <v>2000000000</v>
          </cell>
        </row>
        <row r="82">
          <cell r="B82" t="str">
            <v>Kegiatan Fasilitasi Dan Penyediaan Alat Dan Mesin Pertanaian</v>
          </cell>
          <cell r="C82" t="str">
            <v>Jumlah Pengadaan Alsintan (unit)</v>
          </cell>
          <cell r="J82">
            <v>200</v>
          </cell>
          <cell r="K82">
            <v>2863900000</v>
          </cell>
          <cell r="L82">
            <v>350</v>
          </cell>
          <cell r="M82">
            <v>10250000000</v>
          </cell>
        </row>
        <row r="83">
          <cell r="B83" t="str">
            <v>Kegiatan Pembangunan Dan Peningkatan Jalan Usaha Tani</v>
          </cell>
          <cell r="C83" t="str">
            <v>Panjang Jalan Usaha Tani yangdibangun/ditingkatkan</v>
          </cell>
          <cell r="J83">
            <v>25</v>
          </cell>
          <cell r="K83">
            <v>3803413150</v>
          </cell>
          <cell r="L83">
            <v>25</v>
          </cell>
          <cell r="M83">
            <v>3750000000</v>
          </cell>
        </row>
        <row r="84">
          <cell r="B84" t="str">
            <v>Kegiatan Pembangunan Dan Peningkatan Jalan Produksi</v>
          </cell>
          <cell r="C84" t="str">
            <v>Panjang jalan Produksi yangdibangun/ditingkatkan (km)</v>
          </cell>
          <cell r="J84">
            <v>12</v>
          </cell>
          <cell r="K84">
            <v>2189500000</v>
          </cell>
          <cell r="L84">
            <v>15</v>
          </cell>
          <cell r="M84">
            <v>2250000000</v>
          </cell>
        </row>
        <row r="85">
          <cell r="B85" t="str">
            <v>Program Peningkatan Produksi Tanaman Perkebunan</v>
          </cell>
          <cell r="C85" t="str">
            <v>Jumlah Produksi Lada (ton)Jumlah Produksi Kakao (ton)Jumlah Produksi Kelapa Sawit (ton)</v>
          </cell>
          <cell r="D85" t="str">
            <v>385412400245630</v>
          </cell>
          <cell r="E85">
            <v>0</v>
          </cell>
          <cell r="F85" t="str">
            <v>4.094.00013.597.000258.364.000</v>
          </cell>
          <cell r="G85">
            <v>518827500</v>
          </cell>
          <cell r="J85" t="str">
            <v>4.30116.147285.102</v>
          </cell>
          <cell r="K85">
            <v>5326616250</v>
          </cell>
          <cell r="L85" t="str">
            <v>4.33617.995304.621</v>
          </cell>
          <cell r="M85">
            <v>25089952200</v>
          </cell>
        </row>
        <row r="86">
          <cell r="B86" t="str">
            <v>Kegiatan Ekstensifikasi, Intensifikasi Dan PeremajaanTanaman Kakao</v>
          </cell>
          <cell r="C86" t="str">
            <v>Jumlah Luasan Tanaman Kakaoyang diidentifikasikan /direhabilitasi/diremajakan (Ha)</v>
          </cell>
          <cell r="J86">
            <v>2000</v>
          </cell>
          <cell r="K86">
            <v>4258101250</v>
          </cell>
          <cell r="L86">
            <v>20000</v>
          </cell>
          <cell r="M86">
            <v>22879952200</v>
          </cell>
        </row>
        <row r="87">
          <cell r="B87" t="str">
            <v>DINAS KELAUTAN DAN PERIKANAN</v>
          </cell>
        </row>
        <row r="88">
          <cell r="B88" t="str">
            <v>Program Pengembangan Budidaya Perikanan</v>
          </cell>
          <cell r="C88" t="str">
            <v>Jumlah produksiPerikanan Budidaya (ton)</v>
          </cell>
          <cell r="D88">
            <v>42922</v>
          </cell>
          <cell r="F88">
            <v>44210000</v>
          </cell>
          <cell r="G88">
            <v>1657296400</v>
          </cell>
          <cell r="J88">
            <v>45497</v>
          </cell>
          <cell r="K88">
            <v>6339004650</v>
          </cell>
          <cell r="L88">
            <v>45497</v>
          </cell>
        </row>
        <row r="89">
          <cell r="B89" t="str">
            <v>Kegiatan Pembangunan Jalan Produksi Tambak</v>
          </cell>
          <cell r="C89" t="str">
            <v>Jumlah jalan produksi tambakyang dibangun (km)</v>
          </cell>
          <cell r="J89">
            <v>25</v>
          </cell>
          <cell r="K89">
            <v>2203740000</v>
          </cell>
        </row>
        <row r="90">
          <cell r="B90" t="str">
            <v xml:space="preserve">Kegiatan Pembangunan Jembatan Tambak Dan Plat Duiker </v>
          </cell>
          <cell r="C90" t="str">
            <v>Jumlah jembatan tambak yangdibangun (unit)</v>
          </cell>
          <cell r="J90">
            <v>5</v>
          </cell>
          <cell r="K90">
            <v>1763110000</v>
          </cell>
          <cell r="L90">
            <v>5</v>
          </cell>
        </row>
        <row r="91">
          <cell r="B91" t="str">
            <v>Kegiatan Pembangunan/Rehabilitasi  Sarana PrasaranaBudidaya</v>
          </cell>
          <cell r="C91" t="str">
            <v>Jumlah Balai Benih Ikan yangdirehab/dibangun (unit/paket)</v>
          </cell>
          <cell r="J91">
            <v>1</v>
          </cell>
          <cell r="K91">
            <v>1705889650</v>
          </cell>
          <cell r="L91">
            <v>1</v>
          </cell>
        </row>
        <row r="92">
          <cell r="B92" t="str">
            <v>Program pengembangan perikanan tangkap</v>
          </cell>
          <cell r="C92" t="str">
            <v>Jumlah produksi Perikanan Tangkap (ton)</v>
          </cell>
          <cell r="D92">
            <v>8659</v>
          </cell>
          <cell r="F92">
            <v>8702300</v>
          </cell>
          <cell r="G92">
            <v>7416554300</v>
          </cell>
          <cell r="J92">
            <v>8745.59</v>
          </cell>
          <cell r="K92">
            <v>11289630650</v>
          </cell>
        </row>
        <row r="93">
          <cell r="B93" t="str">
            <v>Kegiatan Pembangunan Tempat Pelelangan Ikan</v>
          </cell>
          <cell r="C93" t="str">
            <v>Jumlah Tambatan,TPI,fasilitaspokok dan penunjang PPI yangdibangun,direhab (Unit)</v>
          </cell>
          <cell r="J93">
            <v>1</v>
          </cell>
          <cell r="K93">
            <v>5468253325</v>
          </cell>
          <cell r="L93">
            <v>1</v>
          </cell>
        </row>
        <row r="94">
          <cell r="B94" t="str">
            <v>Kegiatan Pegembangan Sarana Prasarana Penangkapan Ikan</v>
          </cell>
          <cell r="C94" t="str">
            <v>Jumlah Bantuan MesinKetinting/Mesin tempel yang diadakan (Unit)</v>
          </cell>
          <cell r="J94">
            <v>40</v>
          </cell>
          <cell r="K94">
            <v>1662219000</v>
          </cell>
          <cell r="L94">
            <v>40</v>
          </cell>
        </row>
        <row r="95">
          <cell r="B95" t="str">
            <v>Kegiatan Pembangunan/Penerapan Teknologi PerikananTangkap</v>
          </cell>
          <cell r="C95" t="str">
            <v>Jumlah apartemen ikan yangdiadakan (Unit)</v>
          </cell>
          <cell r="J95">
            <v>2</v>
          </cell>
          <cell r="K95">
            <v>1769000000</v>
          </cell>
          <cell r="L95">
            <v>2</v>
          </cell>
        </row>
        <row r="96">
          <cell r="B96" t="str">
            <v>Program Optimalisasi pengelolaan dan pemasaran produksi perikanan</v>
          </cell>
          <cell r="C96" t="str">
            <v>Jumlah produksiPengolahanikan  (ton)</v>
          </cell>
          <cell r="D96">
            <v>302.39999999999998</v>
          </cell>
          <cell r="F96">
            <v>303750</v>
          </cell>
          <cell r="G96">
            <v>1482852500</v>
          </cell>
          <cell r="J96">
            <v>305.27</v>
          </cell>
          <cell r="K96">
            <v>1919115000</v>
          </cell>
          <cell r="L96">
            <v>305.27</v>
          </cell>
        </row>
        <row r="97">
          <cell r="B97" t="str">
            <v>Kegiatan Optimalisasi Pengelolaan Dan Pemasaran HasilPerikanan</v>
          </cell>
          <cell r="C97" t="str">
            <v>Jumlah Sarana prasarana pokokdan Pendukung Industri perikanan yang dibangun/direhab/diadakan (Unit)</v>
          </cell>
          <cell r="J97">
            <v>20</v>
          </cell>
          <cell r="K97">
            <v>1426630000</v>
          </cell>
          <cell r="L97">
            <v>20</v>
          </cell>
        </row>
        <row r="98">
          <cell r="B98" t="str">
            <v>DPMPTSP</v>
          </cell>
        </row>
        <row r="99">
          <cell r="B99" t="str">
            <v>Program Peningkatan Promosi dan Kerjasama Investasi</v>
          </cell>
          <cell r="C99" t="str">
            <v>- persentase jumlah promosi yang dilaksanakan- Nilai investasi PMA $ dan PMDN Rp.</v>
          </cell>
          <cell r="D99" t="str">
            <v>0</v>
          </cell>
          <cell r="E99">
            <v>0</v>
          </cell>
          <cell r="F99" t="str">
            <v>0</v>
          </cell>
          <cell r="G99">
            <v>334386400</v>
          </cell>
          <cell r="K99">
            <v>543029000</v>
          </cell>
          <cell r="M99">
            <v>557902300</v>
          </cell>
        </row>
        <row r="100">
          <cell r="B100" t="str">
            <v>Kegiatan Penyelenggaraan Pameran Investasi</v>
          </cell>
          <cell r="C100" t="str">
            <v>Jumlah keikutsertaan pameraninvestasi tingkat propinsiregional dan nasional</v>
          </cell>
          <cell r="K100">
            <v>331030000</v>
          </cell>
          <cell r="M100">
            <v>0</v>
          </cell>
        </row>
        <row r="101">
          <cell r="B101" t="str">
            <v>Program Peningkatan Iklim Investasi dan Realisasi Investasi</v>
          </cell>
          <cell r="C101" t="str">
            <v>Jumlah minat dan rencana investasi (investor)</v>
          </cell>
          <cell r="D101">
            <v>25</v>
          </cell>
          <cell r="E101">
            <v>0</v>
          </cell>
          <cell r="F101">
            <v>30</v>
          </cell>
          <cell r="G101">
            <v>91747600</v>
          </cell>
          <cell r="K101">
            <v>237077000</v>
          </cell>
          <cell r="M101">
            <v>519097000</v>
          </cell>
        </row>
        <row r="102">
          <cell r="B102" t="str">
            <v>Memfasilitasi Dan Koordinasi Kerjasama Di Bidang Investasi</v>
          </cell>
          <cell r="C102" t="str">
            <v>Jumlah UMKM perusahaan yangdifasilitasi</v>
          </cell>
          <cell r="K102">
            <v>73879000</v>
          </cell>
        </row>
        <row r="103">
          <cell r="B103" t="str">
            <v>Penyusunan Cetak Biru (Master Plan) Pengembangan Penanaman Modal</v>
          </cell>
          <cell r="C103" t="str">
            <v>Database bidang penanamanmodal</v>
          </cell>
          <cell r="K103">
            <v>84596000</v>
          </cell>
        </row>
        <row r="104">
          <cell r="B104" t="str">
            <v>Program Pengawasan dan Pengendalian PM dan PTSP</v>
          </cell>
          <cell r="C104" t="str">
            <v>persentase PMA dan PMDN yang dibina</v>
          </cell>
          <cell r="D104" t="str">
            <v>0</v>
          </cell>
          <cell r="E104">
            <v>0</v>
          </cell>
          <cell r="F104" t="str">
            <v>0</v>
          </cell>
          <cell r="G104">
            <v>0</v>
          </cell>
          <cell r="K104">
            <v>0</v>
          </cell>
        </row>
      </sheetData>
      <sheetData sheetId="9">
        <row r="3">
          <cell r="B3" t="str">
            <v>Program Pendidikan Anak Usia Dini</v>
          </cell>
          <cell r="C3" t="str">
            <v>APK PAUD formal dan Non Formal</v>
          </cell>
          <cell r="D3">
            <v>0.39</v>
          </cell>
          <cell r="E3">
            <v>3485152500</v>
          </cell>
          <cell r="F3">
            <v>0.44</v>
          </cell>
          <cell r="G3">
            <v>22097497500</v>
          </cell>
          <cell r="H3">
            <v>0.49</v>
          </cell>
          <cell r="I3">
            <v>14843297500</v>
          </cell>
          <cell r="J3">
            <v>0.54</v>
          </cell>
          <cell r="K3">
            <v>19009952500</v>
          </cell>
          <cell r="L3">
            <v>0.59</v>
          </cell>
          <cell r="M3">
            <v>18809952500</v>
          </cell>
          <cell r="N3">
            <v>0.64</v>
          </cell>
          <cell r="O3">
            <v>14118642500</v>
          </cell>
        </row>
        <row r="4">
          <cell r="B4" t="str">
            <v>Program Wajib Belajar Pendidikan Dasar Sembilan Tahun</v>
          </cell>
          <cell r="C4" t="str">
            <v>PeningkatanAK,AM,APK,APM,APS,PenurunanAPtS</v>
          </cell>
          <cell r="D4" t="str">
            <v>- AK SD 99,24, AK SMP 98,58,-AM SD 89,81, AM SMP92,90'- APK SD 107,8, APK SMP 102,03- APM SD 99,02, APM SMP 80,80- APS 7-12 tahun 95,08- APS 13-15 tahun 96,56- APtS SD 0,07, APtS SMP 0,47</v>
          </cell>
          <cell r="E4">
            <v>92125222831</v>
          </cell>
          <cell r="F4" t="str">
            <v>- AK SD 99,34, AK SMP98,70, - AM SD 89,96, AM SMP 93,16'- APK SD 108,3, APK SMP 103,02- APM SD 99,03, APM SMP 80,96 - APS 7-12 tahun 95,76- APS 13-15 tahun 96,41- APtS SD 0,25, APtS SMP 0,44</v>
          </cell>
          <cell r="G4">
            <v>55852756420</v>
          </cell>
          <cell r="H4" t="str">
            <v>- AK SD 99,44, AK SMP98,87, AM SD 90,22, AM SMP 93,54- APK SD 108,6, APK SMP 104,03- APM SD 99,10, APM SMP 81,34- APS 7-12 tahun 95,22- APS 13-15 tahun 96,44- APtS SD 0,23 APtS SMP 0,39</v>
          </cell>
          <cell r="I4">
            <v>84451496662</v>
          </cell>
          <cell r="J4" t="str">
            <v>- AK SD 99,54, AK SMP99,05, AM SD 90,06, AMSMP 95,68- APK SD 108,9, APK SMP 105,04- APM SD 99,20, APM SMP 81,51- APS 7-12 tahun 95,67- APS 13-15 tahun 96,46- APtS SD 0,21- APtS SMP 0,35</v>
          </cell>
          <cell r="K4">
            <v>88145130928</v>
          </cell>
          <cell r="L4" t="str">
            <v>- AK SD 99,62, AK SMP 99,13, - AM SD 90,08, AM SMP 96,49- APK SD 109,2, APK SMP 106,06- APM SD 99,25, APM SMP 81,58- APS 7-12 tahun 96,13- APS 13-15 tahun 96,50- APtS SD 0,19, APtSSMP 0,32</v>
          </cell>
          <cell r="M4">
            <v>88137598620</v>
          </cell>
          <cell r="N4" t="str">
            <v>- AK SD 99,70, AK SMP99,46, - AM SD 91,09, AM SMP 96,75- APK SD 109,7, APK SMP 107,50- APM SD 99,30, APM SMP 81,90- APS 7-12 tahun 96,05- APS 13-15 tahun 97,22- APtS SD 0,17- APtS SMP 0,26</v>
          </cell>
          <cell r="O4">
            <v>79316069082</v>
          </cell>
        </row>
        <row r="5">
          <cell r="B5" t="str">
            <v>Program Pendidikan Non Formal</v>
          </cell>
          <cell r="C5" t="str">
            <v>ANGKA MELEK HURUF</v>
          </cell>
          <cell r="D5">
            <v>97.15</v>
          </cell>
          <cell r="E5">
            <v>105080000</v>
          </cell>
          <cell r="F5">
            <v>97.24</v>
          </cell>
          <cell r="G5">
            <v>317025000</v>
          </cell>
          <cell r="H5">
            <v>97.33</v>
          </cell>
          <cell r="I5">
            <v>309825000</v>
          </cell>
          <cell r="J5">
            <v>97.42</v>
          </cell>
          <cell r="K5">
            <v>305775000</v>
          </cell>
          <cell r="L5">
            <v>97.52</v>
          </cell>
          <cell r="M5">
            <v>300825000</v>
          </cell>
          <cell r="N5">
            <v>97.55</v>
          </cell>
          <cell r="O5">
            <v>296250000</v>
          </cell>
        </row>
        <row r="6">
          <cell r="B6" t="str">
            <v>Program Peningkatan Mutu Pendidik dan Tenaga Kependidikan</v>
          </cell>
          <cell r="C6" t="str">
            <v>Persentase Peningkatan mutu guru</v>
          </cell>
          <cell r="D6" t="str">
            <v>- Guru bersertifikat 55%,- Guru berkualifikasi S1 81%,- Rasio guru:murid SD 32, Rasio guru:murid SMP 36</v>
          </cell>
          <cell r="E6">
            <v>942202000</v>
          </cell>
          <cell r="F6" t="str">
            <v>- Guru bersertifikat 62%,- Guru berkualifikasi S1 86%,- Rasio guru:murid SD 32, Rasio guru:murid SMP 36</v>
          </cell>
          <cell r="G6">
            <v>1713803000</v>
          </cell>
          <cell r="H6" t="str">
            <v>- Guru bersertifikat 73%,- Guru berkualifikasi S1 89%,- Rasio guru:murid SD 32, Rasio guru:murid SMP 36</v>
          </cell>
          <cell r="I6">
            <v>1732834100</v>
          </cell>
          <cell r="J6" t="str">
            <v>- Guru bersertifikat 87%,- Guru berkualifikasi S1 92%,- Rasio guru:murid SD 32, Rasio guru:murid SMP 36</v>
          </cell>
          <cell r="K6">
            <v>2262568310</v>
          </cell>
          <cell r="L6" t="str">
            <v>- Guru bersertifikat 96%,- Guru berkualifikasi S1 95%,- Rasio guru:murid SD 32, Rasio guru:murid SMP 36</v>
          </cell>
          <cell r="M6">
            <v>2285595941</v>
          </cell>
          <cell r="N6" t="str">
            <v>- Guru bersertifikat 98%,- Guru berkualifikasi S1 100%,- Rasio guru:murid SD 32, Rasio guru:murid SMP 36</v>
          </cell>
          <cell r="O6">
            <v>2310926334</v>
          </cell>
        </row>
        <row r="7">
          <cell r="B7" t="str">
            <v>Program Manajemen Pelayanan Pendidikan</v>
          </cell>
          <cell r="C7" t="str">
            <v>Persentase angkapartisipasi pendidikantinggi</v>
          </cell>
          <cell r="D7">
            <v>0</v>
          </cell>
          <cell r="E7">
            <v>6132650000</v>
          </cell>
          <cell r="F7">
            <v>0.2</v>
          </cell>
          <cell r="G7">
            <v>21134250000</v>
          </cell>
          <cell r="H7">
            <v>0.2</v>
          </cell>
          <cell r="I7">
            <v>23452250000</v>
          </cell>
          <cell r="J7">
            <v>0.2</v>
          </cell>
          <cell r="K7">
            <v>25497050000</v>
          </cell>
          <cell r="L7">
            <v>0.2</v>
          </cell>
          <cell r="M7">
            <v>27979050000</v>
          </cell>
          <cell r="N7">
            <v>0.2</v>
          </cell>
          <cell r="O7">
            <v>28777050000</v>
          </cell>
        </row>
        <row r="8">
          <cell r="B8" t="str">
            <v>DINAS KESEHATAN</v>
          </cell>
        </row>
        <row r="9">
          <cell r="B9" t="str">
            <v>Program Standarisasi Pelayanan Kesehatan</v>
          </cell>
          <cell r="C9" t="str">
            <v>Peningkatan Pelayanan Standarisasi Kesehatan</v>
          </cell>
          <cell r="D9" t="str">
            <v>15 PKM</v>
          </cell>
          <cell r="E9">
            <v>13826636100</v>
          </cell>
          <cell r="F9" t="str">
            <v>17 PKM</v>
          </cell>
          <cell r="G9">
            <v>5964590750</v>
          </cell>
          <cell r="H9" t="str">
            <v>17 PKM</v>
          </cell>
          <cell r="I9">
            <v>6031791325</v>
          </cell>
          <cell r="J9" t="str">
            <v>17 PKM</v>
          </cell>
          <cell r="K9">
            <v>5851070457.5</v>
          </cell>
          <cell r="L9" t="str">
            <v>17 PKM</v>
          </cell>
          <cell r="M9">
            <v>5670677503.25</v>
          </cell>
          <cell r="N9" t="str">
            <v>17 PKM</v>
          </cell>
          <cell r="O9">
            <v>5686745253.5799999</v>
          </cell>
        </row>
        <row r="10">
          <cell r="B10" t="str">
            <v>Program pengadaan, peningkatan dan perbaikan sarana dan prasarana puskesmas/ puskemas pembantu dan jaringannya</v>
          </cell>
          <cell r="C10" t="str">
            <v>Peningkatan dan Perbaikan Sarana danPrasarana Puskesmas/Puskesmas Pembantu dan Jaringannya</v>
          </cell>
          <cell r="D10">
            <v>0.65</v>
          </cell>
          <cell r="E10">
            <v>23200393712</v>
          </cell>
          <cell r="F10" t="str">
            <v>17 PKM</v>
          </cell>
          <cell r="G10">
            <v>4800000000</v>
          </cell>
          <cell r="H10" t="str">
            <v>17 PKM</v>
          </cell>
          <cell r="I10">
            <v>7880000000</v>
          </cell>
          <cell r="J10" t="str">
            <v>17 PKM</v>
          </cell>
          <cell r="K10">
            <v>18005955000</v>
          </cell>
          <cell r="L10" t="str">
            <v>17 PKM</v>
          </cell>
          <cell r="M10">
            <v>17310000000</v>
          </cell>
          <cell r="N10" t="str">
            <v>17 PKM</v>
          </cell>
          <cell r="O10">
            <v>17310000000</v>
          </cell>
        </row>
        <row r="11">
          <cell r="B11" t="str">
            <v>Program kemitraan peningkatan pelayanan kesehatan</v>
          </cell>
          <cell r="C11" t="str">
            <v>Peningkatan Pelayanan kesehatan</v>
          </cell>
          <cell r="D11" t="str">
            <v>40.865 JIWA</v>
          </cell>
          <cell r="E11">
            <v>19007835500</v>
          </cell>
          <cell r="F11" t="str">
            <v>68736 JIWA</v>
          </cell>
          <cell r="G11">
            <v>19475136000</v>
          </cell>
          <cell r="H11" t="str">
            <v>68736 JIWA</v>
          </cell>
          <cell r="I11">
            <v>19475136000</v>
          </cell>
          <cell r="J11" t="str">
            <v>68736 JIWA</v>
          </cell>
          <cell r="K11">
            <v>19475136000</v>
          </cell>
          <cell r="L11" t="str">
            <v>68736 JIWA</v>
          </cell>
          <cell r="M11">
            <v>19475136000</v>
          </cell>
          <cell r="N11" t="str">
            <v>68736 JIWA</v>
          </cell>
          <cell r="O11" t="str">
            <v>19.475.136.000,00</v>
          </cell>
        </row>
        <row r="12">
          <cell r="B12" t="str">
            <v>Program Pengadaan, Peningkatan Sarana Dan Prasarana Rumah Sakit/ Rumah Sakit Jiwa/Rumah Sakit Paru-Paru/  Rumah Sakit Mata</v>
          </cell>
          <cell r="C12" t="str">
            <v>Peningkatan Sarana dan PrasaranaRumah Sakit</v>
          </cell>
          <cell r="G12">
            <v>1430000000</v>
          </cell>
          <cell r="I12">
            <v>16000000000</v>
          </cell>
          <cell r="K12">
            <v>12680000000</v>
          </cell>
          <cell r="M12">
            <v>18000000000</v>
          </cell>
          <cell r="O12">
            <v>10550000000</v>
          </cell>
        </row>
        <row r="13">
          <cell r="B13" t="str">
            <v>DINAS PU</v>
          </cell>
        </row>
        <row r="14">
          <cell r="B14" t="str">
            <v>Program pembangunan jalan dan jembatan</v>
          </cell>
          <cell r="C14" t="str">
            <v>Persentase Jalan kondisi baik</v>
          </cell>
          <cell r="D14">
            <v>0.95</v>
          </cell>
          <cell r="E14">
            <v>184765789200</v>
          </cell>
          <cell r="F14">
            <v>0.95</v>
          </cell>
          <cell r="G14">
            <v>152541500000</v>
          </cell>
          <cell r="H14">
            <v>0.95</v>
          </cell>
          <cell r="I14">
            <v>176041500000</v>
          </cell>
          <cell r="J14">
            <v>0.95</v>
          </cell>
          <cell r="K14">
            <v>193041500000</v>
          </cell>
          <cell r="L14">
            <v>0.95</v>
          </cell>
          <cell r="M14">
            <v>204041500000</v>
          </cell>
          <cell r="N14">
            <v>0.95</v>
          </cell>
          <cell r="O14">
            <v>415041500000</v>
          </cell>
        </row>
        <row r="15">
          <cell r="B15" t="str">
            <v>Program Pengembangan dan Pengelolaan Jaringan Irigasi, Rawa dan Jaringan Pengairan lainnya</v>
          </cell>
          <cell r="C15" t="str">
            <v>Rasio Jaringan irigasi</v>
          </cell>
          <cell r="D15">
            <v>2.06</v>
          </cell>
          <cell r="E15">
            <v>28582733200</v>
          </cell>
          <cell r="F15">
            <v>2.95</v>
          </cell>
          <cell r="G15">
            <v>39979540000</v>
          </cell>
          <cell r="H15">
            <v>2.95</v>
          </cell>
          <cell r="I15">
            <v>45304540000</v>
          </cell>
          <cell r="J15">
            <v>2.95</v>
          </cell>
          <cell r="K15">
            <v>46893430000</v>
          </cell>
          <cell r="L15">
            <v>3.39</v>
          </cell>
          <cell r="M15">
            <v>50943430000</v>
          </cell>
          <cell r="N15">
            <v>3.39</v>
          </cell>
          <cell r="O15">
            <v>56693430000</v>
          </cell>
        </row>
        <row r="16">
          <cell r="B16" t="str">
            <v>DINAS PERTANIAN</v>
          </cell>
        </row>
        <row r="17">
          <cell r="B17" t="str">
            <v>Program peningkatan produksi hasil peternakan</v>
          </cell>
          <cell r="C17" t="str">
            <v>Jumlah Populasi Ternak</v>
          </cell>
          <cell r="D17" t="str">
            <v>Ternak Besar =15.339 ekor, Ternak Kecil = 28.024 ekor, unggas = 444.798 ekor</v>
          </cell>
          <cell r="E17">
            <v>203470000</v>
          </cell>
          <cell r="F17" t="str">
            <v>Ternak Besar =15.829 ekor, Ternak Kecil = 29.591 ekor, unggas = 453.693 ekor</v>
          </cell>
          <cell r="G17">
            <v>4714885000</v>
          </cell>
          <cell r="H17" t="str">
            <v>Ternak Besar =17.818ekor, Ternak Kecil = 31.257 ekor, unggas = 462.767 ekor</v>
          </cell>
          <cell r="I17">
            <v>3845000000</v>
          </cell>
          <cell r="J17" t="str">
            <v>Ternak Besar = 20.302 ekor, Ternak Kecil = 33.027 ekor, unggas = 472.023 ekor</v>
          </cell>
          <cell r="K17">
            <v>3851000000</v>
          </cell>
          <cell r="L17" t="str">
            <v>Ternak Besar =22.780 ekor, Ternak Kecil = 34.910 ekor, unggas = 481.463 ekor</v>
          </cell>
          <cell r="M17">
            <v>4857000000</v>
          </cell>
          <cell r="N17" t="str">
            <v>Ternak Besar = 25.252 ekor, Ternak Kecil = 36.913 ekor, unggas = 491.092 ekor</v>
          </cell>
          <cell r="O17">
            <v>4813000000</v>
          </cell>
        </row>
        <row r="18">
          <cell r="B18" t="str">
            <v>Program Pengembangan Prasarana dan Sarana Pertanian</v>
          </cell>
          <cell r="C18" t="str">
            <v>Jumlah alsintan yangdiadakan (unit), panjang jides yangterbangun (km), luascetak sawah baru (ha)</v>
          </cell>
          <cell r="D18" t="str">
            <v>0</v>
          </cell>
          <cell r="E18">
            <v>0</v>
          </cell>
          <cell r="F18" t="str">
            <v>alsintan = 100 unit, jides =4 km, luas cetak sawah baru = 0 ha</v>
          </cell>
          <cell r="G18">
            <v>9623256500</v>
          </cell>
          <cell r="H18" t="str">
            <v>alsintan = 200 unit, jides =6 km, luas cetak sawah baru = 0 ha</v>
          </cell>
          <cell r="I18">
            <v>15980000000</v>
          </cell>
          <cell r="J18" t="str">
            <v>alsintan = 352 unit, jides =6 km, luas cetak sawah baru = 500 ha</v>
          </cell>
          <cell r="K18">
            <v>28570000000</v>
          </cell>
          <cell r="L18" t="str">
            <v>alsintan = 352 unit, jides =6 km, luas cetak sawah baru = 500 ha</v>
          </cell>
          <cell r="M18">
            <v>31460233250</v>
          </cell>
          <cell r="N18" t="str">
            <v>alsintan = 0 unit, jides =6 km, luas cetak sawah baru = 0 ha</v>
          </cell>
          <cell r="O18">
            <v>7009000000</v>
          </cell>
        </row>
        <row r="19">
          <cell r="B19" t="str">
            <v>Program Peningkatan Produksi Tanaman Perkebunan</v>
          </cell>
          <cell r="C19" t="str">
            <v>Jumlah produksi Perkebunan</v>
          </cell>
          <cell r="E19">
            <v>0</v>
          </cell>
          <cell r="F19" t="str">
            <v>Kakao = 13.597 ton, Lada = 4.094 ton, Kelapa sawit = 258.364 ton</v>
          </cell>
          <cell r="G19">
            <v>11368350000</v>
          </cell>
          <cell r="H19" t="str">
            <v>Kakao = 16.147 ton, Lada = 4.301 ton, Kelapa sawit = 285.102 ton</v>
          </cell>
          <cell r="I19">
            <v>20488585500</v>
          </cell>
          <cell r="J19" t="str">
            <v>Kakao = 17.996 ton, Lada= 4.336 ton, Kelapa sawit =304.621 ton</v>
          </cell>
          <cell r="K19">
            <v>24189952200</v>
          </cell>
          <cell r="L19" t="str">
            <v>Kakao = 19.996 ton, Lada= 4.449 ton, Kelapa sawit =328.318 ton</v>
          </cell>
          <cell r="M19">
            <v>26995000000</v>
          </cell>
          <cell r="N19" t="str">
            <v>Kakao = 22.496 ton, Lada= 5.548 ton, Kelapa sawit =346.558 ton</v>
          </cell>
          <cell r="O19">
            <v>3860000000</v>
          </cell>
        </row>
        <row r="20">
          <cell r="B20" t="str">
            <v>DINAS KELAUTAN DAN PERIKANAN</v>
          </cell>
        </row>
        <row r="21">
          <cell r="B21" t="str">
            <v>Program Pengembangan Budidaya Perikanan</v>
          </cell>
          <cell r="C21" t="str">
            <v>Jumlah produksiPerikanan Budidaya (ton)</v>
          </cell>
          <cell r="D21">
            <v>44210</v>
          </cell>
          <cell r="E21">
            <v>606927500</v>
          </cell>
          <cell r="F21">
            <v>45497</v>
          </cell>
          <cell r="G21">
            <v>8010023625</v>
          </cell>
          <cell r="H21">
            <v>46785</v>
          </cell>
          <cell r="I21">
            <v>5502899806.25</v>
          </cell>
          <cell r="J21">
            <v>48073</v>
          </cell>
          <cell r="K21">
            <v>5791788546.5600004</v>
          </cell>
          <cell r="L21">
            <v>49360</v>
          </cell>
          <cell r="M21">
            <v>3998077973.8899999</v>
          </cell>
          <cell r="N21">
            <v>50648</v>
          </cell>
          <cell r="O21">
            <v>459656872.58999997</v>
          </cell>
        </row>
        <row r="22">
          <cell r="B22" t="str">
            <v>Program pengembangan perikanan tangkap</v>
          </cell>
          <cell r="C22" t="str">
            <v>Jumlah produksi Perikanan Tangkap (ton)</v>
          </cell>
          <cell r="D22">
            <v>8702.2999999999993</v>
          </cell>
          <cell r="E22">
            <v>8900829300</v>
          </cell>
          <cell r="F22">
            <v>8745.59</v>
          </cell>
          <cell r="G22">
            <v>11850000000</v>
          </cell>
          <cell r="H22">
            <v>8788.89</v>
          </cell>
          <cell r="I22">
            <v>10060000000</v>
          </cell>
          <cell r="J22">
            <v>8832.18</v>
          </cell>
          <cell r="K22">
            <v>7870000000</v>
          </cell>
          <cell r="L22">
            <v>8875.48</v>
          </cell>
          <cell r="M22">
            <v>1885000000</v>
          </cell>
          <cell r="N22">
            <v>8918.77</v>
          </cell>
          <cell r="O22">
            <v>0</v>
          </cell>
        </row>
        <row r="23">
          <cell r="B23" t="str">
            <v>Program Optimalisasi pengelolaan dan pemasaran produksi perikanan</v>
          </cell>
          <cell r="C23" t="str">
            <v>Jumlah produksiPengolahanikan  (ton)</v>
          </cell>
          <cell r="D23">
            <v>303.75</v>
          </cell>
          <cell r="E23">
            <v>1687026200</v>
          </cell>
          <cell r="F23">
            <v>305.27</v>
          </cell>
          <cell r="G23">
            <v>485000000</v>
          </cell>
          <cell r="H23">
            <v>306.8</v>
          </cell>
          <cell r="I23">
            <v>490000000</v>
          </cell>
          <cell r="J23">
            <v>308.33</v>
          </cell>
          <cell r="K23">
            <v>495000000</v>
          </cell>
          <cell r="L23">
            <v>309.87</v>
          </cell>
          <cell r="M23">
            <v>245000000</v>
          </cell>
          <cell r="N23">
            <v>311.42</v>
          </cell>
          <cell r="O23">
            <v>245000000</v>
          </cell>
        </row>
        <row r="24">
          <cell r="B24" t="str">
            <v>DPMPTSP</v>
          </cell>
        </row>
        <row r="25">
          <cell r="B25" t="str">
            <v>Program Peningkatan Iklim Investasi dan Realisasi Investasi</v>
          </cell>
          <cell r="C25" t="str">
            <v>Jumlah minat dan rencana investasi</v>
          </cell>
          <cell r="D25">
            <v>30</v>
          </cell>
          <cell r="E25">
            <v>91747600</v>
          </cell>
          <cell r="F25">
            <v>35</v>
          </cell>
          <cell r="G25">
            <v>425000000</v>
          </cell>
          <cell r="H25">
            <v>36</v>
          </cell>
          <cell r="I25">
            <v>746900000</v>
          </cell>
          <cell r="J25">
            <v>37</v>
          </cell>
          <cell r="K25">
            <v>519097000</v>
          </cell>
          <cell r="L25">
            <v>38</v>
          </cell>
          <cell r="M25">
            <v>381599000</v>
          </cell>
          <cell r="N25">
            <v>39</v>
          </cell>
          <cell r="O25">
            <v>394416000</v>
          </cell>
        </row>
        <row r="26">
          <cell r="B26" t="str">
            <v>Program Peningkatan Promosi dan Kerjasama Investasi</v>
          </cell>
          <cell r="C26" t="str">
            <v>Nilai investasiPMA $ dan PMDN Rp.</v>
          </cell>
          <cell r="D26" t="str">
            <v>Rp520.000.0000.000(PMDN) $13.300.000(PMA)</v>
          </cell>
          <cell r="E26">
            <v>334386400</v>
          </cell>
          <cell r="F26" t="str">
            <v>Rp550.000.0000.000(PMDN) $13.500.000(PMA)</v>
          </cell>
          <cell r="G26">
            <v>495062000</v>
          </cell>
          <cell r="H26" t="str">
            <v>Rp580.000.0000.000 (PMDN) $13.800.000 (PMA)</v>
          </cell>
          <cell r="I26">
            <v>526313000</v>
          </cell>
          <cell r="J26" t="str">
            <v>Rp600.000.0000.000 (PMDN) $14.000.000 (PMA)</v>
          </cell>
          <cell r="K26">
            <v>557902300</v>
          </cell>
          <cell r="L26" t="str">
            <v>Rp620.000.0000.000 (PMDN) $14.200.000 (PMA)</v>
          </cell>
          <cell r="M26">
            <v>589838519</v>
          </cell>
          <cell r="N26" t="str">
            <v>Rp650.000.0000.000 (PMDN) $14.400.000 (PMA)</v>
          </cell>
          <cell r="O26">
            <v>607533000</v>
          </cell>
        </row>
        <row r="27">
          <cell r="B27" t="str">
            <v>Program Pengawasan dan Pengendalian PM dan PTSP</v>
          </cell>
        </row>
      </sheetData>
      <sheetData sheetId="10">
        <row r="3">
          <cell r="B3" t="str">
            <v>Program Pendidikan Anak Usia Dini</v>
          </cell>
          <cell r="C3" t="str">
            <v>Rasio ketersediaan sekolah terhadap pendududuk usia TK/PAUD (sek/10.000 penduduk)</v>
          </cell>
          <cell r="D3">
            <v>0</v>
          </cell>
          <cell r="E3">
            <v>0</v>
          </cell>
          <cell r="F3">
            <v>0</v>
          </cell>
          <cell r="G3">
            <v>1559495000</v>
          </cell>
          <cell r="H3">
            <v>0</v>
          </cell>
          <cell r="I3">
            <v>2604544000</v>
          </cell>
          <cell r="J3">
            <v>0.54</v>
          </cell>
          <cell r="K3">
            <v>19009952500</v>
          </cell>
          <cell r="L3">
            <v>0.59</v>
          </cell>
          <cell r="M3">
            <v>18809952500</v>
          </cell>
          <cell r="N3">
            <v>0.64</v>
          </cell>
          <cell r="O3">
            <v>14118642500</v>
          </cell>
        </row>
        <row r="4">
          <cell r="B4" t="str">
            <v>Program Wajib Belajar Pendidikan Dasar Sembilan Tahun</v>
          </cell>
          <cell r="C4" t="str">
            <v>Sekolah Pendidikan SMP/MTs dan SMA/SMK/MA kondisi Bangunan Baik (unit)</v>
          </cell>
          <cell r="D4">
            <v>80</v>
          </cell>
          <cell r="F4">
            <v>84</v>
          </cell>
          <cell r="G4">
            <v>88822422831</v>
          </cell>
          <cell r="H4">
            <v>86</v>
          </cell>
          <cell r="I4">
            <v>95753620420</v>
          </cell>
          <cell r="J4">
            <v>88</v>
          </cell>
          <cell r="K4">
            <v>121</v>
          </cell>
          <cell r="L4">
            <v>92</v>
          </cell>
          <cell r="M4">
            <v>146879472286</v>
          </cell>
          <cell r="N4">
            <v>94</v>
          </cell>
          <cell r="O4">
            <v>160682790811</v>
          </cell>
        </row>
        <row r="5">
          <cell r="C5" t="str">
            <v>% SD Memiliki Gedung Perpustakaan (%)</v>
          </cell>
          <cell r="D5">
            <v>20</v>
          </cell>
          <cell r="F5">
            <v>20</v>
          </cell>
          <cell r="H5">
            <v>50</v>
          </cell>
          <cell r="J5">
            <v>65</v>
          </cell>
          <cell r="L5">
            <v>80</v>
          </cell>
          <cell r="N5">
            <v>90</v>
          </cell>
        </row>
        <row r="6">
          <cell r="C6" t="str">
            <v>Sekolah Pendidikan SD/MI kondisi bangunan baik (unit)</v>
          </cell>
          <cell r="D6">
            <v>122</v>
          </cell>
          <cell r="F6">
            <v>135</v>
          </cell>
          <cell r="H6">
            <v>145</v>
          </cell>
          <cell r="J6">
            <v>155</v>
          </cell>
          <cell r="L6">
            <v>160</v>
          </cell>
          <cell r="N6">
            <v>176</v>
          </cell>
        </row>
        <row r="7">
          <cell r="C7" t="str">
            <v>Rasio ketersediaan sekolah terhadap pendududuk usia SD/MI (sek/10.000 pddk)</v>
          </cell>
          <cell r="D7">
            <v>51.98</v>
          </cell>
          <cell r="F7">
            <v>51.98</v>
          </cell>
          <cell r="H7">
            <v>52.17</v>
          </cell>
          <cell r="J7">
            <v>52.43</v>
          </cell>
          <cell r="L7">
            <v>52.55</v>
          </cell>
          <cell r="N7">
            <v>52.56</v>
          </cell>
        </row>
        <row r="8">
          <cell r="C8" t="str">
            <v>% SMP Memiliki Gedung Perpustakaan (%)</v>
          </cell>
          <cell r="D8">
            <v>50</v>
          </cell>
          <cell r="F8">
            <v>50</v>
          </cell>
          <cell r="H8">
            <v>65</v>
          </cell>
          <cell r="J8">
            <v>80</v>
          </cell>
          <cell r="L8">
            <v>95</v>
          </cell>
          <cell r="N8">
            <v>98</v>
          </cell>
        </row>
        <row r="9">
          <cell r="C9" t="str">
            <v>% SMP Memiliki Lab.Komputer (%)</v>
          </cell>
          <cell r="D9">
            <v>50</v>
          </cell>
          <cell r="F9">
            <v>50</v>
          </cell>
          <cell r="H9">
            <v>60</v>
          </cell>
          <cell r="J9">
            <v>70</v>
          </cell>
          <cell r="L9">
            <v>78</v>
          </cell>
          <cell r="N9">
            <v>80</v>
          </cell>
        </row>
        <row r="10">
          <cell r="C10" t="str">
            <v>Rasio ketersediaan sekolah terhadap pendududuk usia SMP/MTs (sek/10.000 penduduk)</v>
          </cell>
          <cell r="D10">
            <v>41.85</v>
          </cell>
          <cell r="F10">
            <v>42.3</v>
          </cell>
          <cell r="H10">
            <v>42.49</v>
          </cell>
          <cell r="J10">
            <v>43.05</v>
          </cell>
          <cell r="L10">
            <v>43.33</v>
          </cell>
          <cell r="N10">
            <v>43.49</v>
          </cell>
        </row>
        <row r="11">
          <cell r="C11" t="str">
            <v>% SMP Memiliki Lab. IPA (%)</v>
          </cell>
          <cell r="D11">
            <v>70</v>
          </cell>
          <cell r="F11">
            <v>70</v>
          </cell>
          <cell r="H11">
            <v>75</v>
          </cell>
          <cell r="J11">
            <v>80</v>
          </cell>
          <cell r="L11">
            <v>85</v>
          </cell>
          <cell r="N11">
            <v>90</v>
          </cell>
        </row>
        <row r="12">
          <cell r="C12" t="str">
            <v>% Ruang Kelas Rusak berkurang (%)</v>
          </cell>
          <cell r="D12">
            <v>15</v>
          </cell>
          <cell r="F12">
            <v>15</v>
          </cell>
          <cell r="H12">
            <v>12</v>
          </cell>
          <cell r="J12">
            <v>10</v>
          </cell>
          <cell r="L12">
            <v>9</v>
          </cell>
          <cell r="N12">
            <v>6</v>
          </cell>
        </row>
        <row r="13">
          <cell r="B13" t="str">
            <v>Program Pendidikan Non Formal</v>
          </cell>
          <cell r="C13" t="str">
            <v>% warga buta aksara yang mengikuti pembelajaran keaksaraan</v>
          </cell>
          <cell r="D13">
            <v>0</v>
          </cell>
          <cell r="E13">
            <v>0</v>
          </cell>
          <cell r="F13">
            <v>0</v>
          </cell>
          <cell r="G13">
            <v>1013632500</v>
          </cell>
          <cell r="H13">
            <v>0</v>
          </cell>
          <cell r="I13">
            <v>860817500</v>
          </cell>
          <cell r="J13">
            <v>30</v>
          </cell>
          <cell r="K13">
            <v>1225401000</v>
          </cell>
          <cell r="L13">
            <v>40</v>
          </cell>
          <cell r="M13">
            <v>1256760000</v>
          </cell>
          <cell r="N13">
            <v>50</v>
          </cell>
          <cell r="O13">
            <v>1167911000</v>
          </cell>
        </row>
        <row r="14">
          <cell r="C14" t="str">
            <v>% Kelulusan warga belajar mengikuti Kesetaraan kejar paket A,B,C</v>
          </cell>
          <cell r="D14">
            <v>0</v>
          </cell>
          <cell r="F14">
            <v>0</v>
          </cell>
          <cell r="H14">
            <v>0</v>
          </cell>
          <cell r="J14">
            <v>92</v>
          </cell>
          <cell r="L14">
            <v>93</v>
          </cell>
          <cell r="N14">
            <v>99</v>
          </cell>
        </row>
        <row r="15">
          <cell r="B15" t="str">
            <v>Program Peningkatan Mutu Pendidik dan Tenaga Kependidikan</v>
          </cell>
          <cell r="C15" t="str">
            <v>Persentase Peningkatan mutu guru mata pelajaran (%)</v>
          </cell>
          <cell r="D15">
            <v>0</v>
          </cell>
          <cell r="E15">
            <v>0</v>
          </cell>
          <cell r="F15">
            <v>0</v>
          </cell>
          <cell r="G15">
            <v>672081000</v>
          </cell>
          <cell r="H15">
            <v>0</v>
          </cell>
          <cell r="I15">
            <v>1732834100</v>
          </cell>
          <cell r="J15">
            <v>39</v>
          </cell>
          <cell r="K15">
            <v>2237042100</v>
          </cell>
          <cell r="L15">
            <v>45</v>
          </cell>
          <cell r="M15">
            <v>2285595941</v>
          </cell>
          <cell r="N15">
            <v>55</v>
          </cell>
          <cell r="O15">
            <v>2308445498</v>
          </cell>
        </row>
        <row r="16">
          <cell r="B16" t="str">
            <v>Program Manajemen Pelayanan Pendidikan</v>
          </cell>
          <cell r="C16" t="str">
            <v>Persentase angkapartisipasi pendidikantinggi</v>
          </cell>
          <cell r="D16">
            <v>0</v>
          </cell>
          <cell r="E16">
            <v>0</v>
          </cell>
          <cell r="F16">
            <v>0</v>
          </cell>
          <cell r="G16">
            <v>19982650000</v>
          </cell>
          <cell r="H16">
            <v>0.2</v>
          </cell>
          <cell r="I16">
            <v>24992918000</v>
          </cell>
          <cell r="J16">
            <v>0.3</v>
          </cell>
          <cell r="K16">
            <v>25991147800</v>
          </cell>
          <cell r="L16">
            <v>0.4</v>
          </cell>
          <cell r="M16">
            <v>27216997580</v>
          </cell>
          <cell r="N16">
            <v>0.5</v>
          </cell>
          <cell r="O16">
            <v>21784038190</v>
          </cell>
        </row>
        <row r="17">
          <cell r="B17" t="str">
            <v>DINAS KESEHATAN</v>
          </cell>
        </row>
        <row r="18">
          <cell r="B18" t="str">
            <v>Program Standarisasi Pelayanan Kesehatan</v>
          </cell>
          <cell r="C18" t="str">
            <v>- Persentase FKTP yang melaksanakan sistem rujukan sesuai standar (%)- Persentase FKTP yang memberikan pelayanan sesuai standar (%)</v>
          </cell>
          <cell r="D18" t="str">
            <v>- 7- 50</v>
          </cell>
          <cell r="F18" t="str">
            <v>- 7- 50</v>
          </cell>
          <cell r="G18">
            <v>13049940580</v>
          </cell>
          <cell r="H18" t="str">
            <v>- 47- 75</v>
          </cell>
          <cell r="I18">
            <v>18589653338</v>
          </cell>
          <cell r="J18" t="str">
            <v>- 71- 80</v>
          </cell>
          <cell r="K18">
            <v>14467053190</v>
          </cell>
          <cell r="L18" t="str">
            <v>- 88- 88</v>
          </cell>
          <cell r="M18">
            <v>835139250</v>
          </cell>
          <cell r="N18" t="str">
            <v>- 100- 100</v>
          </cell>
          <cell r="O18">
            <v>918653225</v>
          </cell>
        </row>
        <row r="19">
          <cell r="B19" t="str">
            <v>Program pengadaan, peningkatan dan perbaikan sarana dan prasarana puskesmas/ puskemas pembantu dan jaringannya</v>
          </cell>
          <cell r="C19" t="str">
            <v>Jumlah Puskesmas dan jaringannya yang ditingkatkan kualitasnya (PKM)</v>
          </cell>
          <cell r="D19">
            <v>15</v>
          </cell>
          <cell r="F19">
            <v>15</v>
          </cell>
          <cell r="G19">
            <v>23513084679</v>
          </cell>
          <cell r="H19">
            <v>17</v>
          </cell>
          <cell r="I19">
            <v>6128973795</v>
          </cell>
          <cell r="J19">
            <v>17</v>
          </cell>
          <cell r="K19">
            <v>12988292500</v>
          </cell>
          <cell r="L19">
            <v>17</v>
          </cell>
          <cell r="M19">
            <v>9324236250</v>
          </cell>
          <cell r="N19">
            <v>17</v>
          </cell>
          <cell r="O19">
            <v>12551159875</v>
          </cell>
        </row>
        <row r="20">
          <cell r="B20" t="str">
            <v>Program kemitraan peningkatan pelayanan kesehatan</v>
          </cell>
          <cell r="C20" t="str">
            <v>Jumlah penduduk yang memiliki jaminan kesehatan (jiwa)</v>
          </cell>
          <cell r="D20">
            <v>150000</v>
          </cell>
          <cell r="F20">
            <v>150000</v>
          </cell>
          <cell r="G20">
            <v>17723016700</v>
          </cell>
          <cell r="H20">
            <v>153000</v>
          </cell>
          <cell r="I20">
            <v>33172933000</v>
          </cell>
          <cell r="J20">
            <v>241000</v>
          </cell>
          <cell r="K20">
            <v>39730926000</v>
          </cell>
          <cell r="L20">
            <v>245000</v>
          </cell>
          <cell r="M20">
            <v>43977018600</v>
          </cell>
          <cell r="N20">
            <v>280000</v>
          </cell>
          <cell r="O20">
            <v>48324320460</v>
          </cell>
        </row>
        <row r="21">
          <cell r="B21" t="str">
            <v>Program Pengadaan, Peningkatan Sarana Dan Prasarana Rumah Sakit/ Rumah Sakit Jiwa/Rumah Sakit Paru-Paru/  Rumah Sakit Mata</v>
          </cell>
          <cell r="C21" t="str">
            <v>Peningkatan Sarana dan Prasarana Rumah Sakit</v>
          </cell>
          <cell r="I21">
            <v>708799622</v>
          </cell>
          <cell r="K21">
            <v>6856540000</v>
          </cell>
          <cell r="M21">
            <v>12550000000</v>
          </cell>
          <cell r="O21">
            <v>16100000000</v>
          </cell>
        </row>
        <row r="22">
          <cell r="B22" t="str">
            <v>DINAS PU</v>
          </cell>
        </row>
        <row r="23">
          <cell r="B23" t="str">
            <v>Program pembangunan jalan dan jembatan</v>
          </cell>
          <cell r="C23" t="str">
            <v>Jumlah jembatan dalam kondisi baik (unit)</v>
          </cell>
          <cell r="D23">
            <v>163</v>
          </cell>
          <cell r="E23">
            <v>202114968693</v>
          </cell>
          <cell r="F23">
            <v>173</v>
          </cell>
          <cell r="G23">
            <v>177466055509</v>
          </cell>
          <cell r="H23">
            <v>182</v>
          </cell>
          <cell r="I23">
            <v>155481418640</v>
          </cell>
          <cell r="J23">
            <v>188</v>
          </cell>
          <cell r="K23">
            <v>103000000000</v>
          </cell>
          <cell r="L23">
            <v>194</v>
          </cell>
          <cell r="M23">
            <v>103000000000</v>
          </cell>
        </row>
        <row r="24">
          <cell r="C24" t="str">
            <v>Proporsi panjang jaringan jalan dalam kondisi baik (km)</v>
          </cell>
          <cell r="D24">
            <v>1329.79</v>
          </cell>
          <cell r="F24">
            <v>1396.28</v>
          </cell>
          <cell r="H24">
            <v>1466.09</v>
          </cell>
          <cell r="J24">
            <v>1539.4</v>
          </cell>
          <cell r="L24">
            <v>1616.37</v>
          </cell>
          <cell r="N24">
            <v>1697.19</v>
          </cell>
        </row>
        <row r="25">
          <cell r="B25" t="str">
            <v>Program Pengembangan dan Pengelolaan Jaringan Irigasi, Rawa dan Jaringan Pengairan lainnya</v>
          </cell>
          <cell r="C25" t="str">
            <v>Persentase panjang jaringan irigasi dalam kondisi baik (%)</v>
          </cell>
          <cell r="D25">
            <v>51.21</v>
          </cell>
          <cell r="E25">
            <v>20858270705</v>
          </cell>
          <cell r="F25">
            <v>53.18</v>
          </cell>
          <cell r="G25">
            <v>23772109678</v>
          </cell>
          <cell r="H25">
            <v>54.7</v>
          </cell>
          <cell r="I25">
            <v>31959975610</v>
          </cell>
          <cell r="J25">
            <v>55.76</v>
          </cell>
          <cell r="K25">
            <v>41865230000</v>
          </cell>
          <cell r="L25">
            <v>56.67</v>
          </cell>
          <cell r="M25">
            <v>56815230000</v>
          </cell>
        </row>
        <row r="26">
          <cell r="C26" t="str">
            <v>Persentase panjang jaringan irigasi dalam kondisi baik</v>
          </cell>
        </row>
        <row r="27">
          <cell r="B27" t="str">
            <v>DINAS PERTANIAN</v>
          </cell>
        </row>
        <row r="28">
          <cell r="B28" t="str">
            <v>Program peningkatan produksi hasil peternakan</v>
          </cell>
          <cell r="C28" t="str">
            <v>Jumlah Populasi Ternak</v>
          </cell>
          <cell r="D28" t="str">
            <v>- Jumlah populasi sapi = 14.010- Jumlah populasi kambing = 10.326- Jumlah populasi ayam = 382.503</v>
          </cell>
          <cell r="F28" t="str">
            <v>- Jumlah populasi sapi = 15.021- Jumlah populasi kambing = 13.454- Jumlah populasi ayam = 1.446.811</v>
          </cell>
          <cell r="G28">
            <v>4714885000</v>
          </cell>
          <cell r="H28" t="str">
            <v>- Jumlah populasi sapi = 15.546- Jumlah populasi kambing = 13.992- Jumlah populasi ayam = 1.475.747</v>
          </cell>
          <cell r="I28">
            <v>1861154000</v>
          </cell>
          <cell r="J28" t="str">
            <v>- Jumlah populasi sapi = 16.439- Jumlah populasi kambing = 14.552- Jumlah populasi ayam = 1.505.262</v>
          </cell>
          <cell r="K28">
            <v>3513726000</v>
          </cell>
          <cell r="L28" t="str">
            <v>- Jumlah populasi sapi = 17.333- Jumlah populasi kambing = 15.134- Jumlah populasi ayam = 1.535.367</v>
          </cell>
          <cell r="M28">
            <v>3395000000</v>
          </cell>
          <cell r="N28" t="str">
            <v>- Jumlah populasi sapi = 19.161- Jumlah populasi kambing = 15.739- Jumlah populasi ayam = 1.566.075</v>
          </cell>
          <cell r="O28">
            <v>300000000</v>
          </cell>
        </row>
        <row r="29">
          <cell r="B29" t="str">
            <v>Program Pengembangan Prasarana dan Sarana Pertanian</v>
          </cell>
          <cell r="C29" t="str">
            <v>Nilai Indeks Pertanaman Padi (kali)</v>
          </cell>
          <cell r="D29" t="str">
            <v>1,49</v>
          </cell>
          <cell r="E29">
            <v>0</v>
          </cell>
          <cell r="H29">
            <v>1500</v>
          </cell>
          <cell r="I29">
            <v>34778769350</v>
          </cell>
          <cell r="J29">
            <v>1550</v>
          </cell>
          <cell r="K29">
            <v>25441764150</v>
          </cell>
          <cell r="L29">
            <v>1600</v>
          </cell>
          <cell r="M29">
            <v>20985000000</v>
          </cell>
          <cell r="N29">
            <v>1650</v>
          </cell>
          <cell r="O29">
            <v>21035000000</v>
          </cell>
        </row>
        <row r="30">
          <cell r="B30" t="str">
            <v>Program Peningkatan Produksi Tanaman Perkebunan</v>
          </cell>
          <cell r="C30" t="str">
            <v>Jumlah Produksi Lada Jumlah Produksi KakaoJumlah Produksi Kelapa Sawit</v>
          </cell>
          <cell r="D30" t="str">
            <v>385412400245630</v>
          </cell>
          <cell r="E30">
            <v>0</v>
          </cell>
          <cell r="F30" t="str">
            <v>4.09413.597258.364</v>
          </cell>
          <cell r="G30">
            <v>518827500</v>
          </cell>
          <cell r="H30" t="str">
            <v>4.30116.147285.102</v>
          </cell>
          <cell r="I30">
            <v>3241726860</v>
          </cell>
          <cell r="J30" t="str">
            <v>4.33617.996304.621</v>
          </cell>
          <cell r="K30">
            <v>4094982000</v>
          </cell>
          <cell r="L30" t="str">
            <v>4.44919.996328.318</v>
          </cell>
          <cell r="M30">
            <v>13175000000</v>
          </cell>
          <cell r="N30" t="str">
            <v>5.54822.496346.558</v>
          </cell>
          <cell r="O30">
            <v>16730000000</v>
          </cell>
        </row>
        <row r="31">
          <cell r="B31" t="str">
            <v>DINAS KELAUTAN DAN PERIKANAN</v>
          </cell>
        </row>
        <row r="32">
          <cell r="B32" t="str">
            <v>Program Pengembangan Budidaya Perikanan</v>
          </cell>
          <cell r="C32" t="str">
            <v>Jumlah produksiPerikanan Budidaya (ton)</v>
          </cell>
          <cell r="D32">
            <v>42922</v>
          </cell>
          <cell r="F32">
            <v>44210</v>
          </cell>
          <cell r="G32">
            <v>1657296400</v>
          </cell>
          <cell r="H32">
            <v>45497</v>
          </cell>
          <cell r="I32">
            <v>6866608000</v>
          </cell>
          <cell r="J32">
            <v>46788</v>
          </cell>
          <cell r="K32">
            <v>7568947455</v>
          </cell>
          <cell r="L32">
            <v>48073</v>
          </cell>
          <cell r="M32">
            <v>6756963547</v>
          </cell>
          <cell r="N32">
            <v>49380</v>
          </cell>
          <cell r="O32">
            <v>7437752974</v>
          </cell>
        </row>
        <row r="33">
          <cell r="B33" t="str">
            <v>Program pengembangan perikanan tangkap</v>
          </cell>
          <cell r="C33" t="str">
            <v>Jumlah produksi Perikanan Tangkap (ton)</v>
          </cell>
          <cell r="D33">
            <v>8659</v>
          </cell>
          <cell r="F33">
            <v>8702300</v>
          </cell>
          <cell r="G33">
            <v>7416554300</v>
          </cell>
          <cell r="H33">
            <v>8745590</v>
          </cell>
          <cell r="I33">
            <v>11289630650</v>
          </cell>
          <cell r="J33">
            <v>8785890</v>
          </cell>
          <cell r="K33">
            <v>7952000000</v>
          </cell>
          <cell r="L33">
            <v>8832180</v>
          </cell>
          <cell r="M33">
            <v>7905000000</v>
          </cell>
          <cell r="N33">
            <v>8918800</v>
          </cell>
          <cell r="O33">
            <v>8915000000</v>
          </cell>
        </row>
        <row r="34">
          <cell r="B34" t="str">
            <v>Program Optimalisasi pengelolaan dan pemasaran produksi perikanan</v>
          </cell>
          <cell r="C34" t="str">
            <v>Jumlah produksiPengolahanikan  (ton)</v>
          </cell>
          <cell r="D34">
            <v>302.39999999999998</v>
          </cell>
          <cell r="F34">
            <v>303750</v>
          </cell>
          <cell r="G34">
            <v>1482852500</v>
          </cell>
          <cell r="H34">
            <v>305270</v>
          </cell>
          <cell r="I34">
            <v>1471235000</v>
          </cell>
          <cell r="J34">
            <v>306800</v>
          </cell>
          <cell r="K34">
            <v>960290000</v>
          </cell>
          <cell r="L34">
            <v>308330</v>
          </cell>
          <cell r="M34">
            <v>1655000000</v>
          </cell>
          <cell r="N34">
            <v>309870</v>
          </cell>
          <cell r="O34">
            <v>1255000000</v>
          </cell>
        </row>
        <row r="35">
          <cell r="B35" t="str">
            <v>DPMPTSP</v>
          </cell>
        </row>
        <row r="36">
          <cell r="B36" t="str">
            <v>Program Peningkatan Iklim Investasi dan Realisasi Investasi</v>
          </cell>
          <cell r="C36" t="str">
            <v>Jumlah minat dan rencana investasi (investor)</v>
          </cell>
          <cell r="D36">
            <v>25</v>
          </cell>
          <cell r="E36">
            <v>0</v>
          </cell>
          <cell r="F36">
            <v>30</v>
          </cell>
          <cell r="G36">
            <v>91747600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Program Peningkatan Promosi dan Kerjasama Investasi</v>
          </cell>
          <cell r="C37" t="str">
            <v>- persentase jumlah promosi yang dilaksanakan- Nilai investasi PMA $ dan PMDN Rp.</v>
          </cell>
          <cell r="D37" t="str">
            <v>0</v>
          </cell>
          <cell r="E37">
            <v>0</v>
          </cell>
          <cell r="F37" t="str">
            <v>0</v>
          </cell>
          <cell r="G37">
            <v>334386400</v>
          </cell>
          <cell r="H37" t="str">
            <v>0</v>
          </cell>
          <cell r="I37">
            <v>472662000</v>
          </cell>
          <cell r="J37" t="str">
            <v>0</v>
          </cell>
          <cell r="K37">
            <v>874759000</v>
          </cell>
          <cell r="L37" t="str">
            <v>0</v>
          </cell>
          <cell r="M37">
            <v>900000000</v>
          </cell>
          <cell r="N37" t="str">
            <v>0</v>
          </cell>
          <cell r="O37">
            <v>0</v>
          </cell>
        </row>
        <row r="38">
          <cell r="B38" t="str">
            <v>Program Pengawasan dan Pengendalian PM dan PTSP</v>
          </cell>
          <cell r="C38" t="str">
            <v>persentase PMA dan PMDN yang dibina</v>
          </cell>
          <cell r="D38" t="str">
            <v>0</v>
          </cell>
          <cell r="E38">
            <v>0</v>
          </cell>
          <cell r="F38" t="str">
            <v>0</v>
          </cell>
          <cell r="G38">
            <v>0</v>
          </cell>
          <cell r="H38" t="str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430000000</v>
          </cell>
          <cell r="N38">
            <v>0</v>
          </cell>
          <cell r="O38">
            <v>430000000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2.2"/>
      <sheetName val="1.4.7"/>
      <sheetName val="1.4.8"/>
      <sheetName val="DPPA"/>
      <sheetName val="RKA"/>
      <sheetName val="Renja"/>
      <sheetName val="KUPA-PPASP"/>
      <sheetName val="KUA-PPAS"/>
      <sheetName val="RKPD"/>
      <sheetName val="Program RPJMD_pokok"/>
      <sheetName val="Program RPJMD_revisi"/>
      <sheetName val="Program_APBD"/>
      <sheetName val="2016"/>
      <sheetName val="2017"/>
      <sheetName val="2018"/>
      <sheetName val="Program, Kegiatan 2016"/>
      <sheetName val="Program, Kegiatan 2017"/>
      <sheetName val="Program, Kegiatan 2018"/>
    </sheetNames>
    <sheetDataSet>
      <sheetData sheetId="0"/>
      <sheetData sheetId="1"/>
      <sheetData sheetId="2"/>
      <sheetData sheetId="3"/>
      <sheetData sheetId="4">
        <row r="4">
          <cell r="B4" t="str">
            <v>Program Pendidikan Anak Usia Dini</v>
          </cell>
        </row>
      </sheetData>
      <sheetData sheetId="5"/>
      <sheetData sheetId="6"/>
      <sheetData sheetId="7">
        <row r="3">
          <cell r="B3" t="str">
            <v>DINAS PENDIDIKAN</v>
          </cell>
        </row>
      </sheetData>
      <sheetData sheetId="8">
        <row r="3">
          <cell r="B3" t="str">
            <v>DINAS PENDIDIKAN</v>
          </cell>
          <cell r="J3" t="str">
            <v>Target</v>
          </cell>
          <cell r="K3" t="str">
            <v>Anggaran</v>
          </cell>
          <cell r="L3" t="str">
            <v>Target</v>
          </cell>
          <cell r="M3" t="str">
            <v>Anggaran</v>
          </cell>
        </row>
        <row r="4">
          <cell r="B4" t="str">
            <v>Program Pendidikan Anak Usia Dini</v>
          </cell>
          <cell r="C4" t="str">
            <v>APK PAUD formal dan NonFormal</v>
          </cell>
          <cell r="D4">
            <v>0</v>
          </cell>
          <cell r="E4">
            <v>0</v>
          </cell>
          <cell r="F4">
            <v>0.44</v>
          </cell>
          <cell r="G4">
            <v>22097497500</v>
          </cell>
          <cell r="H4">
            <v>0.49</v>
          </cell>
          <cell r="I4">
            <v>14843297500</v>
          </cell>
          <cell r="J4">
            <v>0.49</v>
          </cell>
          <cell r="K4">
            <v>3575607600</v>
          </cell>
          <cell r="L4">
            <v>0.54</v>
          </cell>
          <cell r="M4">
            <v>19481839625</v>
          </cell>
        </row>
        <row r="5">
          <cell r="B5" t="str">
            <v xml:space="preserve">Kegiatan Penambahan Ruang Kelas Sekolah </v>
          </cell>
          <cell r="C5" t="str">
            <v>Jumlah RKB yang dibangun</v>
          </cell>
          <cell r="F5">
            <v>0</v>
          </cell>
          <cell r="G5">
            <v>0</v>
          </cell>
          <cell r="H5">
            <v>1</v>
          </cell>
          <cell r="I5">
            <v>150000000</v>
          </cell>
          <cell r="J5">
            <v>8</v>
          </cell>
          <cell r="K5">
            <v>1667125000</v>
          </cell>
          <cell r="L5">
            <v>1</v>
          </cell>
          <cell r="M5">
            <v>259600000</v>
          </cell>
        </row>
        <row r="6">
          <cell r="B6" t="str">
            <v>Kegiatan Penyelenggaraan Pendidikan Anak Usia Dini</v>
          </cell>
          <cell r="C6" t="str">
            <v>Jumlah TK yang mendapatkanpelayanan PAUD</v>
          </cell>
          <cell r="F6">
            <v>170</v>
          </cell>
          <cell r="G6">
            <v>2643777500</v>
          </cell>
          <cell r="H6">
            <v>170</v>
          </cell>
          <cell r="I6">
            <v>2643777500</v>
          </cell>
          <cell r="J6">
            <v>11</v>
          </cell>
          <cell r="K6">
            <v>607875000</v>
          </cell>
          <cell r="L6">
            <v>170</v>
          </cell>
          <cell r="M6">
            <v>2643777500</v>
          </cell>
        </row>
        <row r="7">
          <cell r="B7" t="str">
            <v xml:space="preserve">Kegiatan Pembangunan Pagar Sekolah </v>
          </cell>
          <cell r="C7" t="str">
            <v>Pagar sekolah yang dibangun</v>
          </cell>
          <cell r="F7">
            <v>100</v>
          </cell>
          <cell r="G7">
            <v>18750000000</v>
          </cell>
          <cell r="H7">
            <v>50</v>
          </cell>
          <cell r="I7">
            <v>9375000000</v>
          </cell>
          <cell r="J7">
            <v>0</v>
          </cell>
          <cell r="K7">
            <v>19866600</v>
          </cell>
          <cell r="L7">
            <v>75</v>
          </cell>
          <cell r="M7">
            <v>14062500000</v>
          </cell>
        </row>
        <row r="8">
          <cell r="B8" t="str">
            <v>Program Wajib Belajar Pendidikan Dasar Sembilan Tahun</v>
          </cell>
          <cell r="C8" t="str">
            <v>AK SD</v>
          </cell>
          <cell r="D8">
            <v>80</v>
          </cell>
          <cell r="F8">
            <v>99.34</v>
          </cell>
          <cell r="G8">
            <v>55852756420</v>
          </cell>
          <cell r="H8">
            <v>99.44</v>
          </cell>
          <cell r="I8">
            <v>84451496662</v>
          </cell>
          <cell r="J8">
            <v>99.44</v>
          </cell>
          <cell r="K8">
            <v>96542666148</v>
          </cell>
          <cell r="L8">
            <v>99.54</v>
          </cell>
          <cell r="M8">
            <v>145808671869.72</v>
          </cell>
        </row>
        <row r="9">
          <cell r="C9" t="str">
            <v>AK SMP</v>
          </cell>
          <cell r="D9">
            <v>20</v>
          </cell>
          <cell r="F9">
            <v>98.7</v>
          </cell>
          <cell r="H9">
            <v>98.87</v>
          </cell>
          <cell r="J9">
            <v>98.87</v>
          </cell>
          <cell r="L9">
            <v>99.05</v>
          </cell>
        </row>
        <row r="10">
          <cell r="C10" t="str">
            <v>AM SD</v>
          </cell>
          <cell r="D10">
            <v>122</v>
          </cell>
          <cell r="F10">
            <v>89.96</v>
          </cell>
          <cell r="H10">
            <v>90.22</v>
          </cell>
          <cell r="J10">
            <v>90.22</v>
          </cell>
          <cell r="L10">
            <v>90.06</v>
          </cell>
        </row>
        <row r="11">
          <cell r="C11" t="str">
            <v>AM SMP</v>
          </cell>
          <cell r="D11">
            <v>51.98</v>
          </cell>
          <cell r="F11">
            <v>93.16</v>
          </cell>
          <cell r="H11">
            <v>93.54</v>
          </cell>
          <cell r="J11">
            <v>93.54</v>
          </cell>
          <cell r="L11">
            <v>95.68</v>
          </cell>
        </row>
        <row r="12">
          <cell r="C12" t="str">
            <v>APK SD</v>
          </cell>
          <cell r="D12">
            <v>50</v>
          </cell>
          <cell r="F12">
            <v>108.3</v>
          </cell>
          <cell r="H12">
            <v>108.6</v>
          </cell>
          <cell r="J12">
            <v>108.6</v>
          </cell>
          <cell r="L12">
            <v>108.9</v>
          </cell>
        </row>
        <row r="13">
          <cell r="C13" t="str">
            <v>APK SMP</v>
          </cell>
          <cell r="D13">
            <v>50</v>
          </cell>
          <cell r="F13">
            <v>103.02</v>
          </cell>
          <cell r="H13">
            <v>104.03</v>
          </cell>
          <cell r="J13">
            <v>104.03</v>
          </cell>
          <cell r="L13">
            <v>105.04</v>
          </cell>
        </row>
        <row r="14">
          <cell r="C14" t="str">
            <v>APM SD</v>
          </cell>
          <cell r="D14">
            <v>41.85</v>
          </cell>
          <cell r="F14">
            <v>99.03</v>
          </cell>
          <cell r="H14">
            <v>99.1</v>
          </cell>
          <cell r="J14">
            <v>99.1</v>
          </cell>
          <cell r="L14">
            <v>99.2</v>
          </cell>
        </row>
        <row r="15">
          <cell r="C15" t="str">
            <v>APM SMP</v>
          </cell>
          <cell r="D15">
            <v>70</v>
          </cell>
          <cell r="F15">
            <v>80.959999999999994</v>
          </cell>
          <cell r="H15">
            <v>81.34</v>
          </cell>
          <cell r="J15">
            <v>81.34</v>
          </cell>
          <cell r="L15">
            <v>81.510000000000005</v>
          </cell>
        </row>
        <row r="16">
          <cell r="C16" t="str">
            <v>APS 7-12 thn</v>
          </cell>
          <cell r="F16">
            <v>95.76</v>
          </cell>
          <cell r="H16">
            <v>95.22</v>
          </cell>
          <cell r="J16">
            <v>95.22</v>
          </cell>
          <cell r="L16">
            <v>95.67</v>
          </cell>
        </row>
        <row r="17">
          <cell r="C17" t="str">
            <v>APS 13-15 thn</v>
          </cell>
          <cell r="F17">
            <v>96.41</v>
          </cell>
          <cell r="H17">
            <v>96.44</v>
          </cell>
          <cell r="J17">
            <v>96.44</v>
          </cell>
          <cell r="L17">
            <v>96.46</v>
          </cell>
        </row>
        <row r="18">
          <cell r="C18" t="str">
            <v>APtS SD</v>
          </cell>
          <cell r="F18">
            <v>0.25</v>
          </cell>
          <cell r="H18">
            <v>0.23</v>
          </cell>
          <cell r="J18">
            <v>0.23</v>
          </cell>
          <cell r="L18">
            <v>0.21</v>
          </cell>
        </row>
        <row r="19">
          <cell r="C19" t="str">
            <v>APtS SMP</v>
          </cell>
          <cell r="F19">
            <v>0.44</v>
          </cell>
          <cell r="H19">
            <v>0.39</v>
          </cell>
          <cell r="J19">
            <v>0.39</v>
          </cell>
          <cell r="L19">
            <v>0.35</v>
          </cell>
        </row>
        <row r="20">
          <cell r="B20" t="str">
            <v xml:space="preserve">Kegiatan Penambahan Ruang Kelas Sekolah </v>
          </cell>
          <cell r="C20" t="str">
            <v>Jumlah RKB SD yang dibangun</v>
          </cell>
          <cell r="F20">
            <v>20</v>
          </cell>
          <cell r="G20">
            <v>3340000000</v>
          </cell>
          <cell r="H20">
            <v>23</v>
          </cell>
          <cell r="I20">
            <v>3841000000</v>
          </cell>
          <cell r="J20">
            <v>51</v>
          </cell>
          <cell r="K20">
            <v>15167388269</v>
          </cell>
          <cell r="L20">
            <v>28</v>
          </cell>
          <cell r="M20">
            <v>7278040000</v>
          </cell>
        </row>
        <row r="21">
          <cell r="C21" t="str">
            <v>Jumlah RKB SMP yang dibangun</v>
          </cell>
          <cell r="F21">
            <v>12</v>
          </cell>
          <cell r="G21">
            <v>2004000000</v>
          </cell>
          <cell r="H21">
            <v>12</v>
          </cell>
          <cell r="I21">
            <v>2004000000</v>
          </cell>
          <cell r="J21">
            <v>22</v>
          </cell>
          <cell r="L21">
            <v>12</v>
          </cell>
        </row>
        <row r="22">
          <cell r="B22" t="str">
            <v>Kegiatan Penyediaan Bantuan Operasional Sekolah (Bos) Jenjang SD/MI/SDLB Dan SMP/MTS Serta Pesantren Salafiyah Dan Satuan Pendidikan NonIslam Setara SD Dan SMP</v>
          </cell>
          <cell r="C22" t="str">
            <v>Jumlah sekolah penerima dana BOS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36436064000</v>
          </cell>
          <cell r="L22">
            <v>0</v>
          </cell>
          <cell r="M22">
            <v>37395800000</v>
          </cell>
        </row>
        <row r="23">
          <cell r="B23" t="str">
            <v>Kegiatan Pembangunan Pagar Sekolah</v>
          </cell>
          <cell r="C23" t="str">
            <v>Kegiatan Panjang  pagar SD yang dibangun</v>
          </cell>
          <cell r="F23">
            <v>3000</v>
          </cell>
          <cell r="G23">
            <v>3900000000</v>
          </cell>
          <cell r="H23">
            <v>3000</v>
          </cell>
          <cell r="I23">
            <v>3900000000</v>
          </cell>
          <cell r="J23">
            <v>3000</v>
          </cell>
          <cell r="K23">
            <v>6169343669</v>
          </cell>
          <cell r="L23">
            <v>4500</v>
          </cell>
          <cell r="M23">
            <v>9582248000</v>
          </cell>
        </row>
        <row r="24">
          <cell r="C24" t="str">
            <v>Kegiatan Panjang  pagar SMP yang dibangun</v>
          </cell>
          <cell r="J24">
            <v>1000</v>
          </cell>
          <cell r="L24">
            <v>1000</v>
          </cell>
          <cell r="M24">
            <v>2132498000</v>
          </cell>
        </row>
        <row r="25">
          <cell r="B25" t="str">
            <v>Kegiatan Pelayanan Pendidikan Gratis</v>
          </cell>
          <cell r="C25" t="str">
            <v>- Jumlah sekolah yang menerimaDana Operasional PendidikanGratis SD sederajat- Jumlah sekolah yang menerima DanaOperasional Pendidikan Gratis sMP</v>
          </cell>
          <cell r="F25">
            <v>247</v>
          </cell>
          <cell r="G25">
            <v>17048434000</v>
          </cell>
          <cell r="H25">
            <v>247</v>
          </cell>
          <cell r="I25">
            <v>18048434000</v>
          </cell>
          <cell r="J25">
            <v>211</v>
          </cell>
          <cell r="K25">
            <v>10598605800</v>
          </cell>
          <cell r="L25">
            <v>211</v>
          </cell>
          <cell r="M25">
            <v>14664204000</v>
          </cell>
        </row>
        <row r="26">
          <cell r="B26" t="str">
            <v>Program Pendidikan Non Formal</v>
          </cell>
          <cell r="C26" t="str">
            <v>ANGKA MELEK HURUF</v>
          </cell>
          <cell r="D26">
            <v>0</v>
          </cell>
          <cell r="E26">
            <v>0</v>
          </cell>
          <cell r="F26">
            <v>97.24</v>
          </cell>
          <cell r="G26">
            <v>317025000</v>
          </cell>
          <cell r="H26">
            <v>97.33</v>
          </cell>
          <cell r="I26">
            <v>309825000</v>
          </cell>
          <cell r="J26">
            <v>97.33</v>
          </cell>
          <cell r="K26">
            <v>861962500</v>
          </cell>
          <cell r="L26">
            <v>97.42</v>
          </cell>
          <cell r="M26">
            <v>1006002500</v>
          </cell>
        </row>
        <row r="27">
          <cell r="B27" t="str">
            <v>Kegiatan Pemberian Bantuan Operasional Pendidikan NonFormal</v>
          </cell>
          <cell r="C27" t="str">
            <v>Jumlah waraga belajar kejar pakat A,B dan C</v>
          </cell>
          <cell r="F27" t="str">
            <v>n/a</v>
          </cell>
          <cell r="G27" t="str">
            <v>n/a</v>
          </cell>
          <cell r="H27" t="str">
            <v>n/a</v>
          </cell>
          <cell r="I27" t="str">
            <v>n/a</v>
          </cell>
          <cell r="J27" t="str">
            <v>Paket A=40 org,Pakt B 100 org,Paket C 125 org</v>
          </cell>
          <cell r="K27">
            <v>395500000</v>
          </cell>
          <cell r="L27" t="str">
            <v>Paket A=30 org,Pakt B 100 org,Paket C 200 org</v>
          </cell>
          <cell r="M27">
            <v>510000000</v>
          </cell>
        </row>
        <row r="28">
          <cell r="B28" t="str">
            <v>Kegiatan Pelaksanaan Ujian Sekolah dan Ujian Nasional Kesetaraan</v>
          </cell>
          <cell r="C28" t="str">
            <v>Jumlah peserta ujian kesetaraan</v>
          </cell>
          <cell r="F28" t="str">
            <v>n/a</v>
          </cell>
          <cell r="G28" t="str">
            <v>n/a</v>
          </cell>
          <cell r="H28" t="str">
            <v>n/a</v>
          </cell>
          <cell r="I28" t="str">
            <v>n/a</v>
          </cell>
          <cell r="J28">
            <v>225</v>
          </cell>
          <cell r="K28">
            <v>197902500</v>
          </cell>
          <cell r="L28">
            <v>0</v>
          </cell>
          <cell r="M28">
            <v>0</v>
          </cell>
        </row>
        <row r="29">
          <cell r="B29" t="str">
            <v>Program Peningkatan Mutu Pendidik dan Tenaga Kependidikan</v>
          </cell>
          <cell r="C29" t="str">
            <v>Persentase Peningkatan mutu guru mata pelajaran (%)</v>
          </cell>
          <cell r="D29">
            <v>0</v>
          </cell>
          <cell r="E29">
            <v>0</v>
          </cell>
          <cell r="F29">
            <v>0</v>
          </cell>
          <cell r="G29">
            <v>1713803000</v>
          </cell>
          <cell r="I29">
            <v>1732834100</v>
          </cell>
          <cell r="J29">
            <v>0</v>
          </cell>
          <cell r="K29">
            <v>751749000</v>
          </cell>
          <cell r="M29">
            <v>1957173310</v>
          </cell>
        </row>
        <row r="30">
          <cell r="C30" t="str">
            <v>Guru bersertifikat</v>
          </cell>
          <cell r="F30">
            <v>0.62</v>
          </cell>
          <cell r="H30">
            <v>0.73</v>
          </cell>
          <cell r="J30">
            <v>0.73</v>
          </cell>
          <cell r="L30">
            <v>0.87</v>
          </cell>
        </row>
        <row r="31">
          <cell r="C31" t="str">
            <v>Guru berkualifikasi S-1/D-IV</v>
          </cell>
          <cell r="F31">
            <v>0.86</v>
          </cell>
          <cell r="H31">
            <v>0.89</v>
          </cell>
          <cell r="J31">
            <v>0.89</v>
          </cell>
          <cell r="L31">
            <v>0.92</v>
          </cell>
        </row>
        <row r="32">
          <cell r="C32" t="str">
            <v>Rasio guru:murid SD</v>
          </cell>
          <cell r="F32">
            <v>32</v>
          </cell>
          <cell r="H32">
            <v>32</v>
          </cell>
          <cell r="J32">
            <v>32</v>
          </cell>
          <cell r="L32">
            <v>32</v>
          </cell>
        </row>
        <row r="33">
          <cell r="C33" t="str">
            <v>Rasio guru:murid SMP</v>
          </cell>
          <cell r="F33">
            <v>36</v>
          </cell>
          <cell r="H33">
            <v>36</v>
          </cell>
          <cell r="J33">
            <v>36</v>
          </cell>
          <cell r="L33">
            <v>36</v>
          </cell>
        </row>
        <row r="34">
          <cell r="B34" t="str">
            <v>Kegiatan Pelaksanaan Sertifikasi Pendidik</v>
          </cell>
          <cell r="C34" t="str">
            <v>Jumlah peserta sosialisasi</v>
          </cell>
          <cell r="F34">
            <v>200</v>
          </cell>
          <cell r="G34">
            <v>150000000</v>
          </cell>
          <cell r="H34">
            <v>200</v>
          </cell>
          <cell r="I34">
            <v>150000000</v>
          </cell>
          <cell r="J34">
            <v>206</v>
          </cell>
          <cell r="K34">
            <v>90370000</v>
          </cell>
          <cell r="L34">
            <v>200</v>
          </cell>
          <cell r="M34">
            <v>174005000</v>
          </cell>
        </row>
        <row r="35">
          <cell r="B35" t="str">
            <v>Kegiatan Pembinaan kelompok kerja guru</v>
          </cell>
          <cell r="C35" t="str">
            <v>Jumlah guru pemandu tiap mata pelajaran</v>
          </cell>
          <cell r="F35">
            <v>1685</v>
          </cell>
          <cell r="G35">
            <v>50000000</v>
          </cell>
          <cell r="H35">
            <v>1685</v>
          </cell>
          <cell r="I35">
            <v>50000000</v>
          </cell>
          <cell r="J35">
            <v>362</v>
          </cell>
          <cell r="K35">
            <v>132548000</v>
          </cell>
          <cell r="L35">
            <v>348</v>
          </cell>
          <cell r="M35">
            <v>200000000</v>
          </cell>
        </row>
        <row r="36">
          <cell r="J36">
            <v>362</v>
          </cell>
          <cell r="K36">
            <v>132498000</v>
          </cell>
          <cell r="L36">
            <v>0</v>
          </cell>
        </row>
        <row r="37">
          <cell r="B37" t="str">
            <v>Pengembangan Sistem Penghargaan Dan Perlindungan Terhadap Profesi Pendidik</v>
          </cell>
          <cell r="C37" t="str">
            <v>Jumlah guru mengikuti lomba guru berprestasi</v>
          </cell>
          <cell r="F37">
            <v>94</v>
          </cell>
          <cell r="G37">
            <v>103884000</v>
          </cell>
          <cell r="H37">
            <v>94</v>
          </cell>
          <cell r="I37">
            <v>114272400</v>
          </cell>
          <cell r="J37">
            <v>256</v>
          </cell>
          <cell r="K37">
            <v>119637000</v>
          </cell>
          <cell r="L37">
            <v>94</v>
          </cell>
          <cell r="M37">
            <v>125699640</v>
          </cell>
        </row>
        <row r="38">
          <cell r="B38" t="str">
            <v>Pembinaan Musyawarah Guru Mata Pelajaran</v>
          </cell>
          <cell r="C38" t="str">
            <v>Jumlah guru mata pelajaran yang bermusyawarah</v>
          </cell>
          <cell r="F38">
            <v>512</v>
          </cell>
          <cell r="G38">
            <v>250000000</v>
          </cell>
          <cell r="H38">
            <v>512</v>
          </cell>
          <cell r="I38">
            <v>250000000</v>
          </cell>
          <cell r="J38">
            <v>585</v>
          </cell>
          <cell r="K38">
            <v>138715000</v>
          </cell>
          <cell r="L38">
            <v>512</v>
          </cell>
          <cell r="M38">
            <v>225000000</v>
          </cell>
        </row>
        <row r="39">
          <cell r="B39" t="str">
            <v>Program Manajemen Pelayanan Pendidikan</v>
          </cell>
          <cell r="C39" t="str">
            <v>Persentase angka partisipasi pendidikan tinggi</v>
          </cell>
          <cell r="D39">
            <v>0</v>
          </cell>
          <cell r="E39">
            <v>0</v>
          </cell>
          <cell r="F39">
            <v>0.2</v>
          </cell>
          <cell r="G39">
            <v>20134250000</v>
          </cell>
          <cell r="H39">
            <v>0.2</v>
          </cell>
          <cell r="I39">
            <v>22702250000</v>
          </cell>
          <cell r="J39">
            <v>0.2</v>
          </cell>
          <cell r="K39">
            <v>16324360500</v>
          </cell>
          <cell r="L39">
            <v>0.2</v>
          </cell>
          <cell r="M39">
            <v>25647050000</v>
          </cell>
        </row>
        <row r="40">
          <cell r="B40" t="str">
            <v>Kegiatan Pelaksanaan Kerjasama Secara Kelembagaan DiBidang Pendidikan</v>
          </cell>
          <cell r="C40" t="str">
            <v>Jumlah mahasiswa menerima bantuan pendidikan tinggi</v>
          </cell>
          <cell r="F40">
            <v>3233</v>
          </cell>
          <cell r="G40">
            <v>12932000000</v>
          </cell>
          <cell r="H40">
            <v>3875</v>
          </cell>
          <cell r="I40">
            <v>15500000000</v>
          </cell>
          <cell r="J40">
            <v>3875</v>
          </cell>
          <cell r="K40">
            <v>15678905000</v>
          </cell>
          <cell r="L40">
            <v>4490</v>
          </cell>
          <cell r="M40">
            <v>17960000000</v>
          </cell>
        </row>
        <row r="41">
          <cell r="B41" t="str">
            <v>Kegiatan Pembinaan Dewan Pendidikan</v>
          </cell>
          <cell r="C41" t="str">
            <v>Jumlah program dewan pendidikan</v>
          </cell>
          <cell r="F41">
            <v>3</v>
          </cell>
          <cell r="G41">
            <v>450000000</v>
          </cell>
          <cell r="H41">
            <v>3</v>
          </cell>
          <cell r="I41">
            <v>450000000</v>
          </cell>
          <cell r="J41">
            <v>1</v>
          </cell>
          <cell r="K41">
            <v>410187500</v>
          </cell>
          <cell r="L41">
            <v>1</v>
          </cell>
          <cell r="M41">
            <v>450000000</v>
          </cell>
        </row>
        <row r="42">
          <cell r="B42" t="str">
            <v>Penyediaan Jasa Guru PTT dan Guru Kontrak  (Berdasarkan UU ASN berubah nama menjadi P3K)</v>
          </cell>
          <cell r="C42" t="str">
            <v>Jumlah Guru Non PNS Upahjasa daerah terpencil dan guru agama menerima Insentif</v>
          </cell>
          <cell r="M42">
            <v>6057650000</v>
          </cell>
        </row>
        <row r="43">
          <cell r="C43" t="str">
            <v>Upah jasa Tenaga Kependiikan</v>
          </cell>
          <cell r="J43">
            <v>89</v>
          </cell>
          <cell r="L43">
            <v>248</v>
          </cell>
        </row>
        <row r="44">
          <cell r="C44" t="str">
            <v>Upah jasa  guru daerah terpencil</v>
          </cell>
          <cell r="J44">
            <v>146</v>
          </cell>
          <cell r="L44">
            <v>117</v>
          </cell>
        </row>
        <row r="45">
          <cell r="C45" t="str">
            <v>Upah jasa guru agama</v>
          </cell>
          <cell r="J45">
            <v>52</v>
          </cell>
          <cell r="L45">
            <v>50</v>
          </cell>
        </row>
        <row r="46">
          <cell r="C46" t="str">
            <v>Honor daerah</v>
          </cell>
          <cell r="J46">
            <v>0</v>
          </cell>
          <cell r="L46">
            <v>8</v>
          </cell>
        </row>
        <row r="47">
          <cell r="B47" t="str">
            <v>DINAS KESEHATAN</v>
          </cell>
        </row>
        <row r="48">
          <cell r="B48" t="str">
            <v>Program Standarisasi Pelayanan Kesehatan</v>
          </cell>
          <cell r="C48" t="str">
            <v>Peningkatan Pelayanan Standarisasi Kesehatan</v>
          </cell>
          <cell r="D48" t="str">
            <v>- 7- 50</v>
          </cell>
          <cell r="F48">
            <v>17</v>
          </cell>
          <cell r="G48">
            <v>5964590750</v>
          </cell>
          <cell r="H48">
            <v>17</v>
          </cell>
          <cell r="I48">
            <v>6031791325</v>
          </cell>
          <cell r="K48">
            <v>13899362040</v>
          </cell>
          <cell r="M48">
            <v>5706663750</v>
          </cell>
        </row>
        <row r="49">
          <cell r="B49" t="str">
            <v>Kegiatan Evaluasi Dan Pengembangan Standar PelayananKesehatan</v>
          </cell>
          <cell r="C49" t="str">
            <v xml:space="preserve"> Jumlah masyarakat yang memiliki JKN</v>
          </cell>
          <cell r="F49">
            <v>1</v>
          </cell>
          <cell r="G49">
            <v>5000000000</v>
          </cell>
          <cell r="H49">
            <v>1</v>
          </cell>
          <cell r="I49">
            <v>5000000000</v>
          </cell>
          <cell r="J49">
            <v>1</v>
          </cell>
          <cell r="K49">
            <v>12361681540</v>
          </cell>
          <cell r="L49">
            <v>1</v>
          </cell>
          <cell r="M49">
            <v>5000000000</v>
          </cell>
        </row>
        <row r="50">
          <cell r="B50" t="str">
            <v xml:space="preserve">Kegiatan Peningkatan Kualitas Pelayanan Kesehatan </v>
          </cell>
          <cell r="C50" t="str">
            <v>Jumlah Puskesmas yang terakreditasi (PKM)</v>
          </cell>
          <cell r="F50">
            <v>5</v>
          </cell>
          <cell r="G50">
            <v>689590750</v>
          </cell>
          <cell r="H50">
            <v>3</v>
          </cell>
          <cell r="I50">
            <v>600000000</v>
          </cell>
          <cell r="J50">
            <v>3</v>
          </cell>
          <cell r="K50">
            <v>1274316000</v>
          </cell>
          <cell r="L50">
            <v>2</v>
          </cell>
          <cell r="M50">
            <v>400000000</v>
          </cell>
        </row>
        <row r="51">
          <cell r="C51" t="str">
            <v>Pembinaan SP2TP (PKM)</v>
          </cell>
          <cell r="F51">
            <v>17</v>
          </cell>
          <cell r="G51">
            <v>20000000</v>
          </cell>
          <cell r="H51">
            <v>17</v>
          </cell>
          <cell r="I51">
            <v>15000000</v>
          </cell>
          <cell r="J51">
            <v>17</v>
          </cell>
          <cell r="L51">
            <v>17</v>
          </cell>
          <cell r="M51">
            <v>15000000</v>
          </cell>
        </row>
        <row r="52">
          <cell r="C52" t="str">
            <v>Pembinaan Manajemen Puskesmas (PKM)</v>
          </cell>
          <cell r="F52">
            <v>17</v>
          </cell>
          <cell r="G52">
            <v>12415000</v>
          </cell>
          <cell r="H52">
            <v>17</v>
          </cell>
          <cell r="I52">
            <v>14898000</v>
          </cell>
          <cell r="J52">
            <v>17</v>
          </cell>
          <cell r="L52">
            <v>17</v>
          </cell>
        </row>
        <row r="53">
          <cell r="C53" t="str">
            <v>Pembinaan tenaga teladan (PKM)</v>
          </cell>
          <cell r="F53">
            <v>17</v>
          </cell>
          <cell r="G53">
            <v>52900375</v>
          </cell>
          <cell r="H53">
            <v>17</v>
          </cell>
          <cell r="I53">
            <v>58190412.5</v>
          </cell>
          <cell r="J53">
            <v>17</v>
          </cell>
          <cell r="L53">
            <v>17</v>
          </cell>
        </row>
        <row r="54">
          <cell r="C54" t="str">
            <v>Penilaian tenaga teladan (PKM)</v>
          </cell>
          <cell r="F54">
            <v>17</v>
          </cell>
          <cell r="G54">
            <v>52900375</v>
          </cell>
          <cell r="H54">
            <v>17</v>
          </cell>
          <cell r="I54">
            <v>58190412.5</v>
          </cell>
          <cell r="J54">
            <v>17</v>
          </cell>
          <cell r="L54">
            <v>17</v>
          </cell>
        </row>
        <row r="55">
          <cell r="C55" t="str">
            <v>Penyusunan makalah tenaga kesehatan (PKM)</v>
          </cell>
          <cell r="F55">
            <v>17</v>
          </cell>
          <cell r="G55">
            <v>1375000</v>
          </cell>
          <cell r="H55">
            <v>17</v>
          </cell>
          <cell r="I55">
            <v>1512500</v>
          </cell>
          <cell r="J55">
            <v>17</v>
          </cell>
          <cell r="L55">
            <v>17</v>
          </cell>
          <cell r="M55">
            <v>1663750</v>
          </cell>
        </row>
        <row r="56">
          <cell r="B56" t="str">
            <v>Kegiatan Peningkatan Standarisasi Pelayanan Kesehatan</v>
          </cell>
          <cell r="C56" t="str">
            <v>Jumlah masyarakat yang mendapatkan pelayanan</v>
          </cell>
          <cell r="J56">
            <v>1</v>
          </cell>
          <cell r="K56">
            <v>1033891500</v>
          </cell>
          <cell r="L56">
            <v>1</v>
          </cell>
          <cell r="M56">
            <v>200000000</v>
          </cell>
        </row>
        <row r="57">
          <cell r="B57" t="str">
            <v>Program pengadaan, peningkatan dan perbaikan sarana dan prasarana puskesmas/ puskemas pembantu dan jaringannya</v>
          </cell>
          <cell r="C57" t="str">
            <v>Peningkatan dan Perbaikan Sarana dan Prasarana Puskesmas/Puskesmas Pembantu dan Jaringannya</v>
          </cell>
          <cell r="D57">
            <v>15</v>
          </cell>
          <cell r="F57">
            <v>15</v>
          </cell>
          <cell r="G57">
            <v>23513084679</v>
          </cell>
          <cell r="J57">
            <v>17</v>
          </cell>
          <cell r="K57">
            <v>16019868600</v>
          </cell>
          <cell r="L57">
            <v>17</v>
          </cell>
          <cell r="M57">
            <v>18005955000</v>
          </cell>
        </row>
        <row r="58">
          <cell r="B58" t="str">
            <v>Kegiatan Pembangunan Puskesmas</v>
          </cell>
          <cell r="C58" t="str">
            <v>Jumlah Puskesmas yang Terbangun</v>
          </cell>
          <cell r="J58">
            <v>0</v>
          </cell>
          <cell r="K58">
            <v>4708000000</v>
          </cell>
          <cell r="L58">
            <v>0</v>
          </cell>
          <cell r="M58">
            <v>0</v>
          </cell>
        </row>
        <row r="59">
          <cell r="B59" t="str">
            <v>Kegiatan Pembangunan Puskesmas Pembantu</v>
          </cell>
          <cell r="C59" t="str">
            <v>Pembangunan Puskesmas Pembantu (pustu)</v>
          </cell>
          <cell r="J59">
            <v>0</v>
          </cell>
          <cell r="K59">
            <v>990760100</v>
          </cell>
          <cell r="L59">
            <v>1</v>
          </cell>
          <cell r="M59">
            <v>530000000</v>
          </cell>
        </row>
        <row r="60">
          <cell r="B60" t="str">
            <v>KegiatanPengadaan Puskesmas Keliling</v>
          </cell>
          <cell r="C60" t="str">
            <v>Jumlah Puskesmas keliling yang diadakan</v>
          </cell>
          <cell r="J60">
            <v>0</v>
          </cell>
          <cell r="K60">
            <v>2403800000</v>
          </cell>
          <cell r="L60">
            <v>3</v>
          </cell>
          <cell r="M60">
            <v>1650000000</v>
          </cell>
        </row>
        <row r="61">
          <cell r="B61" t="str">
            <v>Kegiatan Pengadaan Sarana dan Prasarana Puskesmas</v>
          </cell>
          <cell r="C61" t="str">
            <v>Jumlah sarana dan prasarana puskesmas yang diadakan</v>
          </cell>
          <cell r="J61">
            <v>10</v>
          </cell>
          <cell r="K61">
            <v>6611171000</v>
          </cell>
          <cell r="L61">
            <v>20</v>
          </cell>
          <cell r="M61">
            <v>4000000000</v>
          </cell>
        </row>
        <row r="62">
          <cell r="B62" t="str">
            <v>Program kemitraan peningkatan pelayanan kesehatan</v>
          </cell>
          <cell r="C62" t="str">
            <v>Peningkatan pelayanankesehatan</v>
          </cell>
          <cell r="D62">
            <v>150000</v>
          </cell>
          <cell r="F62">
            <v>150000</v>
          </cell>
          <cell r="G62">
            <v>17723016700</v>
          </cell>
          <cell r="J62">
            <v>0</v>
          </cell>
          <cell r="K62">
            <v>39730926000</v>
          </cell>
          <cell r="M62">
            <v>19475136000</v>
          </cell>
        </row>
        <row r="63">
          <cell r="B63" t="str">
            <v>Kegiatan Kemitraan Asuransi Kesehatan Masyarakat</v>
          </cell>
          <cell r="C63" t="str">
            <v>Jumlah Penduduk yang belum memiliki Jaminan Kesehatan (jiwa)</v>
          </cell>
          <cell r="J63">
            <v>68736</v>
          </cell>
          <cell r="K63">
            <v>39520926000</v>
          </cell>
          <cell r="L63">
            <v>68736</v>
          </cell>
          <cell r="M63">
            <v>18971136000</v>
          </cell>
        </row>
        <row r="64">
          <cell r="B64" t="str">
            <v>Program Pengadaan, Peningkatan Sarana Dan Prasarana Rumah Sakit/ Rumah Sakit Jiwa/Rumah Sakit Paru-Paru/  Rumah Sakit Mata</v>
          </cell>
          <cell r="C64" t="str">
            <v>Peningkatan sarana danprasarana rumah sakit</v>
          </cell>
          <cell r="K64">
            <v>1300500000</v>
          </cell>
          <cell r="M64">
            <v>13030000000</v>
          </cell>
        </row>
        <row r="65">
          <cell r="B65" t="str">
            <v>Pembangunan Rumah Sakit</v>
          </cell>
          <cell r="C65" t="str">
            <v>Jumlah dokumen hasil studikelayakan pendirian rumah sakit</v>
          </cell>
          <cell r="K65">
            <v>816000000</v>
          </cell>
          <cell r="M65">
            <v>10950000000</v>
          </cell>
        </row>
        <row r="66">
          <cell r="B66" t="str">
            <v>DINAS PU</v>
          </cell>
        </row>
        <row r="67">
          <cell r="B67" t="str">
            <v>Program pembangunan jalan dan jembatan</v>
          </cell>
          <cell r="C67" t="str">
            <v>Jumlah jembatan dalam kondisi baik (unit)</v>
          </cell>
          <cell r="D67">
            <v>163</v>
          </cell>
          <cell r="E67">
            <v>202114968693</v>
          </cell>
          <cell r="F67">
            <v>173</v>
          </cell>
          <cell r="G67">
            <v>177466055509</v>
          </cell>
          <cell r="K67">
            <v>112554092420</v>
          </cell>
          <cell r="M67">
            <v>124500000000</v>
          </cell>
        </row>
        <row r="68">
          <cell r="C68" t="str">
            <v>Proporsi panjang jaringan jalan dalam kondisi baik (km)</v>
          </cell>
          <cell r="D68">
            <v>1329.79</v>
          </cell>
          <cell r="F68">
            <v>1396.28</v>
          </cell>
        </row>
        <row r="69">
          <cell r="B69" t="str">
            <v>Pembangunan Jalan</v>
          </cell>
          <cell r="C69" t="str">
            <v>Panjang Jalan ditingkatkan -Aspal  (Km)</v>
          </cell>
          <cell r="J69">
            <v>28.5</v>
          </cell>
          <cell r="K69">
            <v>106392492420</v>
          </cell>
          <cell r="L69">
            <v>28.5</v>
          </cell>
          <cell r="M69">
            <v>120000000000</v>
          </cell>
        </row>
        <row r="70">
          <cell r="B70" t="str">
            <v>Pembangunan Jembatan</v>
          </cell>
          <cell r="C70" t="str">
            <v>Jumlah jembatan yang dibangun(Unit)</v>
          </cell>
          <cell r="J70">
            <v>4</v>
          </cell>
          <cell r="K70">
            <v>6161600000</v>
          </cell>
          <cell r="L70">
            <v>4</v>
          </cell>
          <cell r="M70">
            <v>4500000000</v>
          </cell>
        </row>
        <row r="71">
          <cell r="B71" t="str">
            <v>Program Pengembangan dan Pengelolaan Jaringan Irigasi, Rawa dan Jaringan Pengairan lainnya</v>
          </cell>
          <cell r="D71">
            <v>51.21</v>
          </cell>
          <cell r="E71">
            <v>20858270705</v>
          </cell>
          <cell r="F71">
            <v>53.18</v>
          </cell>
          <cell r="G71">
            <v>23772109678</v>
          </cell>
          <cell r="K71">
            <v>45879818000</v>
          </cell>
          <cell r="M71">
            <v>48015230000</v>
          </cell>
        </row>
        <row r="73">
          <cell r="B73" t="str">
            <v xml:space="preserve">Kegiatan Pembangunan Jaringan Air Bersih/Air Minum </v>
          </cell>
          <cell r="C73" t="str">
            <v>Jumlah kegiatan pembangunanair bersih/minum</v>
          </cell>
          <cell r="J73">
            <v>6</v>
          </cell>
          <cell r="K73">
            <v>5382500000</v>
          </cell>
          <cell r="L73">
            <v>5</v>
          </cell>
          <cell r="M73">
            <v>690000000</v>
          </cell>
        </row>
        <row r="74">
          <cell r="B74" t="str">
            <v>Pembangunan Reservoir</v>
          </cell>
          <cell r="C74" t="str">
            <v>Jumlah kegiatan pembangunanreservoir</v>
          </cell>
          <cell r="J74">
            <v>6</v>
          </cell>
          <cell r="K74">
            <v>2866000000</v>
          </cell>
          <cell r="L74">
            <v>6</v>
          </cell>
          <cell r="M74">
            <v>90000000</v>
          </cell>
        </row>
        <row r="75">
          <cell r="B75" t="str">
            <v>Pembangunan Jaringan Irigasi</v>
          </cell>
          <cell r="C75" t="str">
            <v>Panjang jaringan yangditingkatkan (km)</v>
          </cell>
          <cell r="J75">
            <v>20</v>
          </cell>
          <cell r="K75">
            <v>28893618000</v>
          </cell>
          <cell r="L75">
            <v>20</v>
          </cell>
          <cell r="M75">
            <v>35000000000</v>
          </cell>
        </row>
        <row r="76">
          <cell r="B76" t="str">
            <v>Pembangunan Bendung</v>
          </cell>
          <cell r="C76" t="str">
            <v>Jumlah bendung yang dibangun</v>
          </cell>
          <cell r="J76">
            <v>5</v>
          </cell>
          <cell r="K76">
            <v>5681000000</v>
          </cell>
          <cell r="L76">
            <v>5</v>
          </cell>
          <cell r="M76">
            <v>10000000000</v>
          </cell>
        </row>
        <row r="77">
          <cell r="B77" t="str">
            <v>DINAS PERTANIAN</v>
          </cell>
        </row>
        <row r="78">
          <cell r="B78" t="str">
            <v>Program peningkatan produksi hasil peternakan</v>
          </cell>
          <cell r="C78" t="str">
            <v>Jumlah Populasi ternak Besar.Jumlah Populasi ternak Kecil.Jumlah Populasi Unggas</v>
          </cell>
          <cell r="D78" t="str">
            <v>- Jumlah populasi sapi = 14.010- Jumlah populasi kambing = 10.326- Jumlah populasi ayam = 382.503</v>
          </cell>
          <cell r="F78" t="str">
            <v>- Jumlah populasi sapi = 15.021.000- Jumlah populasi kambing = 13.454.000- Jumlah populasi ayam = 1.446.811.000</v>
          </cell>
          <cell r="G78">
            <v>4714885000</v>
          </cell>
          <cell r="J78" t="str">
            <v>Ternak Besar = 17818 ekorTernak Kecil = 31.27 ekorUnggas = 462.767 ekor</v>
          </cell>
          <cell r="K78">
            <v>3363726000</v>
          </cell>
          <cell r="L78" t="str">
            <v>Ternak Besar = 20.302 ekor. Ternak Kecil = 33.027 ekor.Unggas = 472.023 ekor</v>
          </cell>
          <cell r="M78">
            <v>3825000000</v>
          </cell>
        </row>
        <row r="79">
          <cell r="B79" t="str">
            <v>Pembibitan Dan Perawatan Ternak</v>
          </cell>
          <cell r="C79" t="str">
            <v>Jumlah ternak sapi yandigemukkan (ekor)</v>
          </cell>
          <cell r="J79">
            <v>500</v>
          </cell>
          <cell r="K79">
            <v>3274000000</v>
          </cell>
          <cell r="L79">
            <v>500</v>
          </cell>
          <cell r="M79">
            <v>3720000000</v>
          </cell>
        </row>
        <row r="80">
          <cell r="B80" t="str">
            <v>Program Pengembangan Prasarana dan Sarana Pertanian</v>
          </cell>
          <cell r="C80" t="str">
            <v>Jumlah Alsintan yang diadakan. Panjang jaringan irigasi desa yangdibangun/direhab. PanjangJalan Usaha Tani/ Jalan Produksi yang dibentuk/ditingkatkan</v>
          </cell>
          <cell r="D80" t="str">
            <v>1,49</v>
          </cell>
          <cell r="E80">
            <v>0</v>
          </cell>
          <cell r="J80" t="str">
            <v>Alsintan=300Unit. Jides=10Km.Luas cetaksawah baru = 0 Ha</v>
          </cell>
          <cell r="K80">
            <v>19453303350</v>
          </cell>
          <cell r="L80" t="str">
            <v>Alsintan=652 Unit.Jides=16 Km.Luascetak sawah baru= 500 Ha</v>
          </cell>
          <cell r="M80">
            <v>28570000000</v>
          </cell>
        </row>
        <row r="81">
          <cell r="B81" t="str">
            <v>Kegiatan Pengembangan/Rehabilitasi  Sumber-Sumber Air</v>
          </cell>
          <cell r="C81" t="str">
            <v>Panjang jides yang dibangun/rehab (km)</v>
          </cell>
          <cell r="J81">
            <v>6</v>
          </cell>
          <cell r="K81">
            <v>9522189700</v>
          </cell>
          <cell r="L81">
            <v>6</v>
          </cell>
          <cell r="M81">
            <v>2000000000</v>
          </cell>
        </row>
        <row r="82">
          <cell r="B82" t="str">
            <v>Kegiatan Fasilitasi Dan Penyediaan Alat Dan Mesin Pertanaian</v>
          </cell>
          <cell r="C82" t="str">
            <v>Jumlah Pengadaan Alsintan (unit)</v>
          </cell>
          <cell r="J82">
            <v>200</v>
          </cell>
          <cell r="K82">
            <v>2863900000</v>
          </cell>
          <cell r="L82">
            <v>350</v>
          </cell>
          <cell r="M82">
            <v>10250000000</v>
          </cell>
        </row>
        <row r="83">
          <cell r="B83" t="str">
            <v>Kegiatan Pembangunan Dan Peningkatan Jalan Usaha Tani</v>
          </cell>
          <cell r="C83" t="str">
            <v>Panjang Jalan Usaha Tani yangdibangun/ditingkatkan</v>
          </cell>
          <cell r="J83">
            <v>25</v>
          </cell>
          <cell r="K83">
            <v>3803413150</v>
          </cell>
          <cell r="L83">
            <v>25</v>
          </cell>
          <cell r="M83">
            <v>3750000000</v>
          </cell>
        </row>
        <row r="84">
          <cell r="B84" t="str">
            <v>Kegiatan Pembangunan Dan Peningkatan Jalan Produksi</v>
          </cell>
          <cell r="C84" t="str">
            <v>Panjang jalan Produksi yangdibangun/ditingkatkan (km)</v>
          </cell>
          <cell r="J84">
            <v>12</v>
          </cell>
          <cell r="K84">
            <v>2189500000</v>
          </cell>
          <cell r="L84">
            <v>15</v>
          </cell>
          <cell r="M84">
            <v>2250000000</v>
          </cell>
        </row>
        <row r="85">
          <cell r="B85" t="str">
            <v>Program Peningkatan Produksi Tanaman Perkebunan</v>
          </cell>
          <cell r="C85" t="str">
            <v>Jumlah Produksi Lada (ton)Jumlah Produksi Kakao (ton)Jumlah Produksi Kelapa Sawit (ton)</v>
          </cell>
          <cell r="D85" t="str">
            <v>385412400245630</v>
          </cell>
          <cell r="E85">
            <v>0</v>
          </cell>
          <cell r="F85" t="str">
            <v>4.094.00013.597.000258.364.000</v>
          </cell>
          <cell r="G85">
            <v>518827500</v>
          </cell>
          <cell r="J85" t="str">
            <v>4.30116.147285.102</v>
          </cell>
          <cell r="K85">
            <v>5326616250</v>
          </cell>
          <cell r="L85" t="str">
            <v>4.33617.995304.621</v>
          </cell>
          <cell r="M85">
            <v>25089952200</v>
          </cell>
        </row>
        <row r="86">
          <cell r="B86" t="str">
            <v>Kegiatan Ekstensifikasi, Intensifikasi Dan PeremajaanTanaman Kakao</v>
          </cell>
          <cell r="C86" t="str">
            <v>Jumlah Luasan Tanaman Kakaoyang diidentifikasikan /direhabilitasi/diremajakan (Ha)</v>
          </cell>
          <cell r="J86">
            <v>2000</v>
          </cell>
          <cell r="K86">
            <v>4258101250</v>
          </cell>
          <cell r="L86">
            <v>20000</v>
          </cell>
          <cell r="M86">
            <v>22879952200</v>
          </cell>
        </row>
        <row r="87">
          <cell r="B87" t="str">
            <v>DINAS KELAUTAN DAN PERIKANAN</v>
          </cell>
        </row>
        <row r="88">
          <cell r="B88" t="str">
            <v>Program Pengembangan Budidaya Perikanan</v>
          </cell>
          <cell r="C88" t="str">
            <v>Jumlah produksiPerikanan Budidaya (ton)</v>
          </cell>
          <cell r="D88">
            <v>42922</v>
          </cell>
          <cell r="F88">
            <v>44210000</v>
          </cell>
          <cell r="G88">
            <v>1657296400</v>
          </cell>
          <cell r="J88">
            <v>45497</v>
          </cell>
          <cell r="K88">
            <v>6339004650</v>
          </cell>
          <cell r="L88">
            <v>45497</v>
          </cell>
        </row>
        <row r="89">
          <cell r="B89" t="str">
            <v>Kegiatan Pembangunan Jalan Produksi Tambak</v>
          </cell>
          <cell r="C89" t="str">
            <v>Jumlah jalan produksi tambakyang dibangun (km)</v>
          </cell>
          <cell r="J89">
            <v>25</v>
          </cell>
          <cell r="K89">
            <v>2203740000</v>
          </cell>
        </row>
        <row r="90">
          <cell r="B90" t="str">
            <v xml:space="preserve">Kegiatan Pembangunan Jembatan Tambak Dan Plat Duiker </v>
          </cell>
          <cell r="C90" t="str">
            <v>Jumlah jembatan tambak yangdibangun (unit)</v>
          </cell>
          <cell r="J90">
            <v>5</v>
          </cell>
          <cell r="K90">
            <v>1763110000</v>
          </cell>
          <cell r="L90">
            <v>5</v>
          </cell>
        </row>
        <row r="91">
          <cell r="B91" t="str">
            <v>Kegiatan Pembangunan/Rehabilitasi  Sarana PrasaranaBudidaya</v>
          </cell>
          <cell r="C91" t="str">
            <v>Jumlah Balai Benih Ikan yangdirehab/dibangun (unit/paket)</v>
          </cell>
          <cell r="J91">
            <v>1</v>
          </cell>
          <cell r="K91">
            <v>1705889650</v>
          </cell>
          <cell r="L91">
            <v>1</v>
          </cell>
        </row>
        <row r="92">
          <cell r="B92" t="str">
            <v>Program pengembangan perikanan tangkap</v>
          </cell>
          <cell r="C92" t="str">
            <v>Jumlah produksi Perikanan Tangkap (ton)</v>
          </cell>
          <cell r="D92">
            <v>8659</v>
          </cell>
          <cell r="F92">
            <v>8702300</v>
          </cell>
          <cell r="G92">
            <v>7416554300</v>
          </cell>
          <cell r="J92">
            <v>8745.59</v>
          </cell>
          <cell r="K92">
            <v>11289630650</v>
          </cell>
        </row>
        <row r="93">
          <cell r="B93" t="str">
            <v>Kegiatan Pembangunan Tempat Pelelangan Ikan</v>
          </cell>
          <cell r="C93" t="str">
            <v>Jumlah Tambatan,TPI,fasilitaspokok dan penunjang PPI yangdibangun,direhab (Unit)</v>
          </cell>
          <cell r="J93">
            <v>1</v>
          </cell>
          <cell r="K93">
            <v>5468253325</v>
          </cell>
          <cell r="L93">
            <v>1</v>
          </cell>
        </row>
        <row r="94">
          <cell r="B94" t="str">
            <v>Kegiatan Pegembangan Sarana Prasarana Penangkapan Ikan</v>
          </cell>
          <cell r="C94" t="str">
            <v>Jumlah Bantuan MesinKetinting/Mesin tempel yang diadakan (Unit)</v>
          </cell>
          <cell r="J94">
            <v>40</v>
          </cell>
          <cell r="K94">
            <v>1662219000</v>
          </cell>
          <cell r="L94">
            <v>40</v>
          </cell>
        </row>
        <row r="95">
          <cell r="B95" t="str">
            <v>Kegiatan Pembangunan/Penerapan Teknologi PerikananTangkap</v>
          </cell>
          <cell r="C95" t="str">
            <v>Jumlah apartemen ikan yangdiadakan (Unit)</v>
          </cell>
          <cell r="J95">
            <v>2</v>
          </cell>
          <cell r="K95">
            <v>1769000000</v>
          </cell>
          <cell r="L95">
            <v>2</v>
          </cell>
        </row>
        <row r="96">
          <cell r="B96" t="str">
            <v>Program Optimalisasi pengelolaan dan pemasaran produksi perikanan</v>
          </cell>
          <cell r="C96" t="str">
            <v>Jumlah produksiPengolahanikan  (ton)</v>
          </cell>
          <cell r="D96">
            <v>302.39999999999998</v>
          </cell>
          <cell r="F96">
            <v>303750</v>
          </cell>
          <cell r="G96">
            <v>1482852500</v>
          </cell>
          <cell r="J96">
            <v>305.27</v>
          </cell>
          <cell r="K96">
            <v>1919115000</v>
          </cell>
          <cell r="L96">
            <v>305.27</v>
          </cell>
        </row>
        <row r="97">
          <cell r="B97" t="str">
            <v>Kegiatan Optimalisasi Pengelolaan Dan Pemasaran HasilPerikanan</v>
          </cell>
          <cell r="C97" t="str">
            <v>Jumlah Sarana prasarana pokokdan Pendukung Industri perikanan yang dibangun/direhab/diadakan (Unit)</v>
          </cell>
          <cell r="J97">
            <v>20</v>
          </cell>
          <cell r="K97">
            <v>1426630000</v>
          </cell>
          <cell r="L97">
            <v>20</v>
          </cell>
        </row>
        <row r="98">
          <cell r="B98" t="str">
            <v>DPMPTSP</v>
          </cell>
        </row>
        <row r="99">
          <cell r="B99" t="str">
            <v>Program Peningkatan Promosi dan Kerjasama Investasi</v>
          </cell>
          <cell r="C99" t="str">
            <v>- persentase jumlah promosi yang dilaksanakan- Nilai investasi PMA $ dan PMDN Rp.</v>
          </cell>
          <cell r="D99" t="str">
            <v>0</v>
          </cell>
          <cell r="E99">
            <v>0</v>
          </cell>
          <cell r="F99" t="str">
            <v>0</v>
          </cell>
          <cell r="G99">
            <v>334386400</v>
          </cell>
          <cell r="K99">
            <v>543029000</v>
          </cell>
          <cell r="M99">
            <v>557902300</v>
          </cell>
        </row>
        <row r="100">
          <cell r="B100" t="str">
            <v>Kegiatan Penyelenggaraan Pameran Investasi</v>
          </cell>
          <cell r="C100" t="str">
            <v>Jumlah keikutsertaan pameraninvestasi tingkat propinsiregional dan nasional</v>
          </cell>
          <cell r="K100">
            <v>331030000</v>
          </cell>
          <cell r="M100">
            <v>0</v>
          </cell>
        </row>
        <row r="101">
          <cell r="B101" t="str">
            <v>Program Peningkatan Iklim Investasi dan Realisasi Investasi</v>
          </cell>
          <cell r="C101" t="str">
            <v>Jumlah minat dan rencana investasi (investor)</v>
          </cell>
          <cell r="D101">
            <v>25</v>
          </cell>
          <cell r="E101">
            <v>0</v>
          </cell>
          <cell r="F101">
            <v>30</v>
          </cell>
          <cell r="G101">
            <v>91747600</v>
          </cell>
          <cell r="K101">
            <v>237077000</v>
          </cell>
          <cell r="M101">
            <v>519097000</v>
          </cell>
        </row>
        <row r="102">
          <cell r="B102" t="str">
            <v>Memfasilitasi Dan Koordinasi Kerjasama Di Bidang Investasi</v>
          </cell>
          <cell r="C102" t="str">
            <v>Jumlah UMKM perusahaan yangdifasilitasi</v>
          </cell>
          <cell r="K102">
            <v>73879000</v>
          </cell>
        </row>
        <row r="103">
          <cell r="B103" t="str">
            <v>Penyusunan Cetak Biru (Master Plan) Pengembangan Penanaman Modal</v>
          </cell>
          <cell r="C103" t="str">
            <v>Database bidang penanamanmodal</v>
          </cell>
          <cell r="K103">
            <v>84596000</v>
          </cell>
        </row>
        <row r="104">
          <cell r="B104" t="str">
            <v>Program Pengawasan dan Pengendalian PM dan PTSP</v>
          </cell>
          <cell r="C104" t="str">
            <v>persentase PMA dan PMDN yang dibina</v>
          </cell>
          <cell r="D104" t="str">
            <v>0</v>
          </cell>
          <cell r="E104">
            <v>0</v>
          </cell>
          <cell r="F104" t="str">
            <v>0</v>
          </cell>
          <cell r="G104">
            <v>0</v>
          </cell>
          <cell r="K104">
            <v>0</v>
          </cell>
        </row>
      </sheetData>
      <sheetData sheetId="9">
        <row r="3">
          <cell r="B3" t="str">
            <v>Program Pendidikan Anak Usia Dini</v>
          </cell>
        </row>
      </sheetData>
      <sheetData sheetId="10">
        <row r="3">
          <cell r="B3" t="str">
            <v>Program Pendidikan Anak Usia Dini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"/>
      <sheetName val="RAB"/>
      <sheetName val="RAB Wae Tuo"/>
      <sheetName val="Daftar Harga"/>
      <sheetName val="Analisa K"/>
      <sheetName val="Analisa E"/>
      <sheetName val="Analisa F"/>
      <sheetName val="Times"/>
      <sheetName val="Harga Alat"/>
      <sheetName val="Huru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ahbahan"/>
      <sheetName val="analisa E"/>
      <sheetName val="analisa K"/>
      <sheetName val="1-Sampeang"/>
      <sheetName val="2-Lemo-Bide"/>
      <sheetName val="3-Towondu-Tallang"/>
      <sheetName val="4-Muhajirin"/>
      <sheetName val="5-Salubanga"/>
      <sheetName val="6-Dandai"/>
      <sheetName val="7-Poringan"/>
      <sheetName val="8-Cerekang"/>
      <sheetName val="9-Binturu(1)"/>
      <sheetName val="10-Komba(2)"/>
      <sheetName val="Sheet2"/>
      <sheetName val="11-Malewong(3)"/>
      <sheetName val="12-Buntu Matabing(4)"/>
      <sheetName val="13-Babang(5)"/>
      <sheetName val="14-Pantai Mentang"/>
      <sheetName val="15-Sungai Suli"/>
      <sheetName val="Noling+"/>
      <sheetName val="Lamasi+"/>
      <sheetName val="upahbahan (2)"/>
      <sheetName val="daftarbahan"/>
      <sheetName val="bowzak"/>
      <sheetName val="Jemb. Kayu"/>
      <sheetName val="Jemb. 14"/>
      <sheetName val="Jemb5"/>
      <sheetName val="Sheet1"/>
      <sheetName val="CONTOH"/>
      <sheetName val="rab"/>
    </sheetNames>
    <sheetDataSet>
      <sheetData sheetId="0"/>
      <sheetData sheetId="1"/>
      <sheetData sheetId="2">
        <row r="291">
          <cell r="N291">
            <v>6290.0380267999999</v>
          </cell>
        </row>
        <row r="885">
          <cell r="N885">
            <v>420336.44222225749</v>
          </cell>
        </row>
        <row r="933">
          <cell r="N933">
            <v>435336.44222225749</v>
          </cell>
        </row>
        <row r="1666">
          <cell r="N1666">
            <v>41854.131521428571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66CC"/>
  </sheetPr>
  <dimension ref="A1:W217"/>
  <sheetViews>
    <sheetView tabSelected="1" view="pageBreakPreview" topLeftCell="A202" zoomScaleNormal="100" workbookViewId="0">
      <selection activeCell="H207" sqref="H207"/>
    </sheetView>
  </sheetViews>
  <sheetFormatPr defaultColWidth="9.140625" defaultRowHeight="12.75"/>
  <cols>
    <col min="1" max="1" width="16" style="3" customWidth="1"/>
    <col min="2" max="2" width="11" style="3" customWidth="1"/>
    <col min="3" max="3" width="12.140625" style="3" customWidth="1"/>
    <col min="4" max="4" width="7.140625" style="3" customWidth="1"/>
    <col min="5" max="5" width="7.85546875" style="3" customWidth="1"/>
    <col min="6" max="6" width="9.140625" style="3"/>
    <col min="7" max="7" width="12.85546875" style="3" customWidth="1"/>
    <col min="8" max="8" width="16" style="3" customWidth="1"/>
    <col min="9" max="9" width="8.42578125" style="3" customWidth="1"/>
    <col min="10" max="11" width="5.140625" style="3" customWidth="1"/>
    <col min="12" max="12" width="7.7109375" style="6" customWidth="1"/>
    <col min="13" max="13" width="9.140625" style="6" customWidth="1"/>
    <col min="14" max="14" width="17.85546875" style="3" customWidth="1"/>
    <col min="15" max="15" width="18" style="3" customWidth="1"/>
    <col min="16" max="16" width="9.28515625" style="3" customWidth="1"/>
    <col min="17" max="17" width="7" style="3" customWidth="1"/>
    <col min="18" max="18" width="5.140625" style="342" customWidth="1"/>
    <col min="19" max="19" width="7.85546875" style="6" customWidth="1"/>
    <col min="20" max="20" width="8.42578125" style="3" customWidth="1"/>
    <col min="21" max="21" width="17.5703125" style="3" customWidth="1"/>
    <col min="22" max="22" width="14.140625" style="3" customWidth="1"/>
    <col min="23" max="23" width="9" style="3" customWidth="1"/>
    <col min="24" max="16384" width="9.140625" style="3"/>
  </cols>
  <sheetData>
    <row r="1" spans="1:21" ht="14.25">
      <c r="G1" s="1575" t="s">
        <v>473</v>
      </c>
      <c r="H1" s="1576"/>
      <c r="I1" s="1576"/>
      <c r="J1" s="1576"/>
      <c r="K1" s="1576"/>
      <c r="L1" s="1576"/>
      <c r="M1" s="1576"/>
      <c r="N1" s="1576"/>
      <c r="O1" s="1576"/>
      <c r="P1" s="1576"/>
      <c r="Q1" s="1576"/>
      <c r="R1" s="1576"/>
      <c r="S1" s="1576"/>
      <c r="T1" s="1576"/>
      <c r="U1" s="1576"/>
    </row>
    <row r="2" spans="1:21" ht="14.25">
      <c r="G2" s="1576" t="s">
        <v>0</v>
      </c>
      <c r="H2" s="1576"/>
      <c r="I2" s="1576"/>
      <c r="J2" s="1576"/>
      <c r="K2" s="1576"/>
      <c r="L2" s="1576"/>
      <c r="M2" s="1576"/>
      <c r="N2" s="1576"/>
      <c r="O2" s="1576"/>
      <c r="P2" s="1576"/>
      <c r="Q2" s="1576"/>
      <c r="R2" s="1576"/>
      <c r="S2" s="1576"/>
      <c r="T2" s="1576"/>
      <c r="U2" s="1576"/>
    </row>
    <row r="3" spans="1:21" ht="14.25">
      <c r="G3" s="1576" t="s">
        <v>1</v>
      </c>
      <c r="H3" s="1576"/>
      <c r="I3" s="1576"/>
      <c r="J3" s="1576"/>
      <c r="K3" s="1576"/>
      <c r="L3" s="1576"/>
      <c r="M3" s="1576"/>
      <c r="N3" s="1576"/>
      <c r="O3" s="1576"/>
      <c r="P3" s="1576"/>
      <c r="Q3" s="1576"/>
      <c r="R3" s="1576"/>
      <c r="S3" s="1576"/>
      <c r="T3" s="1576"/>
      <c r="U3" s="1576"/>
    </row>
    <row r="4" spans="1:21" ht="13.5" customHeight="1" thickBot="1"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5" spans="1:21" ht="21" customHeight="1" thickTop="1" thickBot="1">
      <c r="A5" s="1577" t="s">
        <v>2</v>
      </c>
      <c r="B5" s="1578"/>
      <c r="C5" s="1578"/>
      <c r="D5" s="1578"/>
      <c r="E5" s="1578"/>
      <c r="F5" s="1579"/>
      <c r="G5" s="1580" t="s">
        <v>3</v>
      </c>
      <c r="H5" s="1580"/>
      <c r="I5" s="1580"/>
      <c r="J5" s="1580"/>
      <c r="K5" s="1580"/>
      <c r="L5" s="1580"/>
      <c r="M5" s="1581"/>
      <c r="N5" s="1582" t="s">
        <v>4</v>
      </c>
      <c r="O5" s="1580"/>
      <c r="P5" s="1580"/>
      <c r="Q5" s="1580"/>
      <c r="R5" s="1581"/>
      <c r="S5" s="586"/>
      <c r="T5" s="550"/>
      <c r="U5" s="587" t="s">
        <v>5</v>
      </c>
    </row>
    <row r="6" spans="1:21" ht="30" customHeight="1" thickBot="1">
      <c r="A6" s="1492" t="s">
        <v>6</v>
      </c>
      <c r="B6" s="393" t="s">
        <v>7</v>
      </c>
      <c r="C6" s="1583" t="s">
        <v>8</v>
      </c>
      <c r="D6" s="1584"/>
      <c r="E6" s="346" t="s">
        <v>9</v>
      </c>
      <c r="F6" s="393" t="s">
        <v>10</v>
      </c>
      <c r="G6" s="347" t="s">
        <v>6</v>
      </c>
      <c r="H6" s="393" t="s">
        <v>7</v>
      </c>
      <c r="I6" s="393" t="s">
        <v>11</v>
      </c>
      <c r="J6" s="1585" t="s">
        <v>8</v>
      </c>
      <c r="K6" s="1586"/>
      <c r="L6" s="346" t="s">
        <v>12</v>
      </c>
      <c r="M6" s="346" t="s">
        <v>13</v>
      </c>
      <c r="N6" s="392" t="s">
        <v>14</v>
      </c>
      <c r="O6" s="392" t="s">
        <v>15</v>
      </c>
      <c r="P6" s="393" t="s">
        <v>11</v>
      </c>
      <c r="Q6" s="1587" t="s">
        <v>8</v>
      </c>
      <c r="R6" s="1588"/>
      <c r="S6" s="346" t="s">
        <v>9</v>
      </c>
      <c r="T6" s="346" t="s">
        <v>13</v>
      </c>
      <c r="U6" s="588"/>
    </row>
    <row r="7" spans="1:21" ht="18" customHeight="1" thickBot="1">
      <c r="A7" s="1493">
        <v>1</v>
      </c>
      <c r="B7" s="1489">
        <v>2</v>
      </c>
      <c r="C7" s="1610">
        <v>3</v>
      </c>
      <c r="D7" s="1611"/>
      <c r="E7" s="551">
        <v>4</v>
      </c>
      <c r="F7" s="551">
        <v>5</v>
      </c>
      <c r="G7" s="352">
        <v>6</v>
      </c>
      <c r="H7" s="349">
        <v>7</v>
      </c>
      <c r="I7" s="351">
        <v>8</v>
      </c>
      <c r="J7" s="1589" t="s">
        <v>16</v>
      </c>
      <c r="K7" s="1590"/>
      <c r="L7" s="354" t="s">
        <v>17</v>
      </c>
      <c r="M7" s="396">
        <v>11</v>
      </c>
      <c r="N7" s="396">
        <v>12</v>
      </c>
      <c r="O7" s="349">
        <v>13</v>
      </c>
      <c r="P7" s="654">
        <v>14</v>
      </c>
      <c r="Q7" s="1490">
        <v>15</v>
      </c>
      <c r="R7" s="1491"/>
      <c r="S7" s="656">
        <v>16</v>
      </c>
      <c r="T7" s="539">
        <v>17</v>
      </c>
      <c r="U7" s="539">
        <v>18</v>
      </c>
    </row>
    <row r="8" spans="1:21" ht="20.25" customHeight="1">
      <c r="A8" s="1591" t="s">
        <v>19</v>
      </c>
      <c r="B8" s="1594" t="s">
        <v>20</v>
      </c>
      <c r="C8" s="552" t="s">
        <v>21</v>
      </c>
      <c r="D8" s="1477">
        <v>87.19</v>
      </c>
      <c r="E8" s="1494">
        <v>87.19</v>
      </c>
      <c r="F8" s="1476">
        <f>E8/D8*100</f>
        <v>100</v>
      </c>
      <c r="G8" s="1597" t="s">
        <v>22</v>
      </c>
      <c r="H8" s="1604" t="s">
        <v>23</v>
      </c>
      <c r="I8" s="355">
        <v>1</v>
      </c>
      <c r="J8" s="356" t="s">
        <v>24</v>
      </c>
      <c r="K8" s="357">
        <v>100</v>
      </c>
      <c r="L8" s="357">
        <f>T8</f>
        <v>100</v>
      </c>
      <c r="M8" s="357">
        <f>L8/K8*100</f>
        <v>100</v>
      </c>
      <c r="N8" s="1604" t="s">
        <v>25</v>
      </c>
      <c r="O8" s="1604" t="s">
        <v>26</v>
      </c>
      <c r="P8" s="1645">
        <v>1</v>
      </c>
      <c r="Q8" s="399" t="s">
        <v>27</v>
      </c>
      <c r="R8" s="357">
        <v>100</v>
      </c>
      <c r="S8" s="401">
        <f>T12</f>
        <v>100</v>
      </c>
      <c r="T8" s="402">
        <f t="shared" ref="T8:T20" si="0">S8/R8*100</f>
        <v>100</v>
      </c>
      <c r="U8" s="541"/>
    </row>
    <row r="9" spans="1:21" ht="20.25" customHeight="1">
      <c r="A9" s="1592"/>
      <c r="B9" s="1595"/>
      <c r="C9" s="553" t="s">
        <v>28</v>
      </c>
      <c r="D9" s="1478">
        <v>87.25</v>
      </c>
      <c r="E9" s="1478">
        <v>87.25</v>
      </c>
      <c r="F9" s="554">
        <f>E9/D9*100</f>
        <v>100</v>
      </c>
      <c r="G9" s="1598"/>
      <c r="H9" s="1605"/>
      <c r="I9" s="361"/>
      <c r="J9" s="362" t="s">
        <v>29</v>
      </c>
      <c r="K9" s="363">
        <v>100</v>
      </c>
      <c r="L9" s="559">
        <f>T9</f>
        <v>100</v>
      </c>
      <c r="M9" s="560">
        <f>L9/K9*100</f>
        <v>100</v>
      </c>
      <c r="N9" s="1605" t="s">
        <v>30</v>
      </c>
      <c r="O9" s="1605" t="s">
        <v>31</v>
      </c>
      <c r="P9" s="1646"/>
      <c r="Q9" s="405" t="s">
        <v>32</v>
      </c>
      <c r="R9" s="363">
        <v>100</v>
      </c>
      <c r="S9" s="494">
        <f>T13</f>
        <v>100</v>
      </c>
      <c r="T9" s="407">
        <f t="shared" si="0"/>
        <v>100</v>
      </c>
      <c r="U9" s="542"/>
    </row>
    <row r="10" spans="1:21" ht="20.25" customHeight="1">
      <c r="A10" s="1592"/>
      <c r="B10" s="1595"/>
      <c r="C10" s="553" t="s">
        <v>33</v>
      </c>
      <c r="D10" s="1478">
        <v>87.41</v>
      </c>
      <c r="E10" s="1478">
        <v>87.41</v>
      </c>
      <c r="F10" s="554">
        <f t="shared" ref="F10:F11" si="1">E10/D10*100</f>
        <v>100</v>
      </c>
      <c r="G10" s="1598"/>
      <c r="H10" s="1605"/>
      <c r="I10" s="561"/>
      <c r="J10" s="362" t="s">
        <v>34</v>
      </c>
      <c r="K10" s="363">
        <v>100</v>
      </c>
      <c r="L10" s="562">
        <f>T10</f>
        <v>100</v>
      </c>
      <c r="M10" s="563">
        <f>L10/K10*100</f>
        <v>100</v>
      </c>
      <c r="N10" s="1605" t="s">
        <v>30</v>
      </c>
      <c r="O10" s="1605" t="s">
        <v>31</v>
      </c>
      <c r="P10" s="409"/>
      <c r="Q10" s="405" t="s">
        <v>35</v>
      </c>
      <c r="R10" s="363">
        <v>100</v>
      </c>
      <c r="S10" s="494">
        <f>T14</f>
        <v>100</v>
      </c>
      <c r="T10" s="589">
        <f t="shared" si="0"/>
        <v>100</v>
      </c>
      <c r="U10" s="542"/>
    </row>
    <row r="11" spans="1:21" ht="21.75" customHeight="1">
      <c r="A11" s="1592"/>
      <c r="B11" s="1595"/>
      <c r="C11" s="1496" t="s">
        <v>36</v>
      </c>
      <c r="D11" s="1478">
        <v>87.73</v>
      </c>
      <c r="E11" s="1478">
        <v>87.89</v>
      </c>
      <c r="F11" s="554">
        <f t="shared" si="1"/>
        <v>100.18237774991449</v>
      </c>
      <c r="G11" s="1598"/>
      <c r="H11" s="1605"/>
      <c r="I11" s="564"/>
      <c r="J11" s="362" t="s">
        <v>37</v>
      </c>
      <c r="K11" s="363">
        <v>100</v>
      </c>
      <c r="L11" s="562">
        <f>T11</f>
        <v>100</v>
      </c>
      <c r="M11" s="563">
        <f>L11/K11*100</f>
        <v>100</v>
      </c>
      <c r="N11" s="1608"/>
      <c r="O11" s="1621"/>
      <c r="P11" s="410"/>
      <c r="Q11" s="471" t="s">
        <v>38</v>
      </c>
      <c r="R11" s="363">
        <v>100</v>
      </c>
      <c r="S11" s="494">
        <f>T15</f>
        <v>100</v>
      </c>
      <c r="T11" s="589">
        <f t="shared" si="0"/>
        <v>100</v>
      </c>
      <c r="U11" s="590"/>
    </row>
    <row r="12" spans="1:21" ht="21" customHeight="1">
      <c r="A12" s="1592"/>
      <c r="B12" s="1595"/>
      <c r="C12" s="555"/>
      <c r="D12" s="1479">
        <f>SUM(D8:D11)/4</f>
        <v>87.39500000000001</v>
      </c>
      <c r="E12" s="1479">
        <f>SUM(E8:E11)/4</f>
        <v>87.435000000000002</v>
      </c>
      <c r="F12" s="556"/>
      <c r="G12" s="1598"/>
      <c r="H12" s="1605"/>
      <c r="I12" s="561"/>
      <c r="J12" s="561"/>
      <c r="K12" s="565"/>
      <c r="L12" s="566"/>
      <c r="M12" s="1497">
        <v>0</v>
      </c>
      <c r="N12" s="1612" t="s">
        <v>39</v>
      </c>
      <c r="O12" s="1612" t="s">
        <v>40</v>
      </c>
      <c r="P12" s="1647" t="s">
        <v>41</v>
      </c>
      <c r="Q12" s="66" t="s">
        <v>27</v>
      </c>
      <c r="R12" s="591">
        <v>3</v>
      </c>
      <c r="S12" s="423">
        <v>3</v>
      </c>
      <c r="T12" s="490">
        <f t="shared" si="0"/>
        <v>100</v>
      </c>
      <c r="U12" s="543"/>
    </row>
    <row r="13" spans="1:21" ht="22.5" customHeight="1">
      <c r="A13" s="1592"/>
      <c r="B13" s="1595"/>
      <c r="C13" s="557"/>
      <c r="D13" s="556"/>
      <c r="E13" s="556"/>
      <c r="F13" s="556"/>
      <c r="G13" s="1495"/>
      <c r="H13" s="360"/>
      <c r="I13" s="561"/>
      <c r="J13" s="561"/>
      <c r="K13" s="565"/>
      <c r="L13" s="566"/>
      <c r="M13" s="1497"/>
      <c r="N13" s="1613"/>
      <c r="O13" s="1613"/>
      <c r="P13" s="1648"/>
      <c r="Q13" s="66" t="s">
        <v>32</v>
      </c>
      <c r="R13" s="591">
        <v>3</v>
      </c>
      <c r="S13" s="423">
        <v>3</v>
      </c>
      <c r="T13" s="490">
        <f t="shared" si="0"/>
        <v>100</v>
      </c>
      <c r="U13" s="543"/>
    </row>
    <row r="14" spans="1:21" ht="24" customHeight="1">
      <c r="A14" s="1592"/>
      <c r="B14" s="1595"/>
      <c r="C14" s="557"/>
      <c r="D14" s="556"/>
      <c r="E14" s="556"/>
      <c r="F14" s="556"/>
      <c r="G14" s="1498"/>
      <c r="H14" s="558"/>
      <c r="I14" s="561"/>
      <c r="J14" s="561"/>
      <c r="K14" s="565"/>
      <c r="L14" s="566"/>
      <c r="M14" s="1497"/>
      <c r="N14" s="1613"/>
      <c r="O14" s="1613"/>
      <c r="P14" s="1648"/>
      <c r="Q14" s="66" t="s">
        <v>35</v>
      </c>
      <c r="R14" s="592">
        <v>3</v>
      </c>
      <c r="S14" s="423">
        <v>3</v>
      </c>
      <c r="T14" s="490">
        <f t="shared" si="0"/>
        <v>100</v>
      </c>
      <c r="U14" s="543"/>
    </row>
    <row r="15" spans="1:21" ht="24" customHeight="1" thickBot="1">
      <c r="A15" s="1592"/>
      <c r="B15" s="1595"/>
      <c r="C15" s="557"/>
      <c r="D15" s="556"/>
      <c r="E15" s="556"/>
      <c r="F15" s="556"/>
      <c r="G15" s="1498"/>
      <c r="H15" s="558"/>
      <c r="I15" s="561"/>
      <c r="J15" s="561"/>
      <c r="K15" s="565"/>
      <c r="L15" s="566"/>
      <c r="M15" s="565"/>
      <c r="N15" s="1614"/>
      <c r="O15" s="1614"/>
      <c r="P15" s="1649"/>
      <c r="Q15" s="66" t="s">
        <v>38</v>
      </c>
      <c r="R15" s="591">
        <v>3</v>
      </c>
      <c r="S15" s="547">
        <v>3</v>
      </c>
      <c r="T15" s="593">
        <f t="shared" si="0"/>
        <v>100</v>
      </c>
      <c r="U15" s="594"/>
    </row>
    <row r="16" spans="1:21" ht="20.25" customHeight="1">
      <c r="A16" s="1499"/>
      <c r="B16" s="556"/>
      <c r="C16" s="556"/>
      <c r="D16" s="556"/>
      <c r="E16" s="556"/>
      <c r="F16" s="556"/>
      <c r="G16" s="1597" t="s">
        <v>42</v>
      </c>
      <c r="H16" s="1604" t="s">
        <v>43</v>
      </c>
      <c r="I16" s="355">
        <v>1</v>
      </c>
      <c r="J16" s="356" t="s">
        <v>24</v>
      </c>
      <c r="K16" s="357">
        <v>100</v>
      </c>
      <c r="L16" s="567">
        <f>T16</f>
        <v>100</v>
      </c>
      <c r="M16" s="357">
        <f>L16/K16*100</f>
        <v>100</v>
      </c>
      <c r="N16" s="1615" t="s">
        <v>44</v>
      </c>
      <c r="O16" s="1615" t="s">
        <v>45</v>
      </c>
      <c r="P16" s="1650">
        <v>1</v>
      </c>
      <c r="Q16" s="399" t="s">
        <v>27</v>
      </c>
      <c r="R16" s="500">
        <v>100</v>
      </c>
      <c r="S16" s="595">
        <f>(T20+T24)/2</f>
        <v>100</v>
      </c>
      <c r="T16" s="402">
        <f t="shared" si="0"/>
        <v>100</v>
      </c>
      <c r="U16" s="596"/>
    </row>
    <row r="17" spans="1:21" ht="20.25" customHeight="1">
      <c r="A17" s="1499"/>
      <c r="B17" s="556"/>
      <c r="C17" s="556"/>
      <c r="D17" s="556"/>
      <c r="E17" s="556"/>
      <c r="F17" s="556"/>
      <c r="G17" s="1598"/>
      <c r="H17" s="1605"/>
      <c r="I17" s="561"/>
      <c r="J17" s="362" t="s">
        <v>29</v>
      </c>
      <c r="K17" s="363">
        <v>100</v>
      </c>
      <c r="L17" s="563">
        <f>T17</f>
        <v>100</v>
      </c>
      <c r="M17" s="563">
        <f>L17/K17*100</f>
        <v>100</v>
      </c>
      <c r="N17" s="1616" t="s">
        <v>46</v>
      </c>
      <c r="O17" s="1616" t="s">
        <v>47</v>
      </c>
      <c r="P17" s="1651"/>
      <c r="Q17" s="405" t="s">
        <v>32</v>
      </c>
      <c r="R17" s="363">
        <v>100</v>
      </c>
      <c r="S17" s="597">
        <f>T25</f>
        <v>100</v>
      </c>
      <c r="T17" s="453">
        <f t="shared" si="0"/>
        <v>100</v>
      </c>
      <c r="U17" s="598"/>
    </row>
    <row r="18" spans="1:21" ht="23.25" customHeight="1">
      <c r="A18" s="1499"/>
      <c r="B18" s="556"/>
      <c r="C18" s="556"/>
      <c r="D18" s="556"/>
      <c r="E18" s="556"/>
      <c r="F18" s="556"/>
      <c r="G18" s="1598"/>
      <c r="H18" s="1605"/>
      <c r="I18" s="561"/>
      <c r="J18" s="362" t="s">
        <v>34</v>
      </c>
      <c r="K18" s="363">
        <v>100</v>
      </c>
      <c r="L18" s="563">
        <f>T18</f>
        <v>100</v>
      </c>
      <c r="M18" s="563">
        <f t="shared" ref="M18:M19" si="2">L18/K18*100</f>
        <v>100</v>
      </c>
      <c r="N18" s="1616"/>
      <c r="O18" s="1616" t="s">
        <v>47</v>
      </c>
      <c r="P18" s="409"/>
      <c r="Q18" s="405" t="s">
        <v>35</v>
      </c>
      <c r="R18" s="406">
        <v>100</v>
      </c>
      <c r="S18" s="599">
        <f>T26</f>
        <v>100</v>
      </c>
      <c r="T18" s="453">
        <f t="shared" si="0"/>
        <v>100</v>
      </c>
      <c r="U18" s="600"/>
    </row>
    <row r="19" spans="1:21" ht="24.75" customHeight="1">
      <c r="A19" s="1499"/>
      <c r="B19" s="556"/>
      <c r="C19" s="556"/>
      <c r="D19" s="556"/>
      <c r="E19" s="556"/>
      <c r="F19" s="556"/>
      <c r="G19" s="1599"/>
      <c r="H19" s="1606"/>
      <c r="I19" s="561"/>
      <c r="J19" s="568" t="s">
        <v>37</v>
      </c>
      <c r="K19" s="560">
        <v>100</v>
      </c>
      <c r="L19" s="569">
        <f>T19</f>
        <v>100</v>
      </c>
      <c r="M19" s="563">
        <f t="shared" si="2"/>
        <v>100</v>
      </c>
      <c r="N19" s="1617"/>
      <c r="O19" s="1617"/>
      <c r="P19" s="410"/>
      <c r="Q19" s="471" t="s">
        <v>38</v>
      </c>
      <c r="R19" s="601">
        <v>100</v>
      </c>
      <c r="S19" s="566">
        <f>T27</f>
        <v>100</v>
      </c>
      <c r="T19" s="453">
        <f t="shared" si="0"/>
        <v>100</v>
      </c>
      <c r="U19" s="602"/>
    </row>
    <row r="20" spans="1:21" ht="24.75" customHeight="1">
      <c r="A20" s="1499"/>
      <c r="B20" s="556"/>
      <c r="C20" s="556"/>
      <c r="D20" s="556"/>
      <c r="E20" s="556"/>
      <c r="F20" s="556"/>
      <c r="G20" s="1500"/>
      <c r="H20" s="534"/>
      <c r="I20" s="367"/>
      <c r="J20" s="384"/>
      <c r="K20" s="535"/>
      <c r="L20" s="570"/>
      <c r="M20" s="571"/>
      <c r="N20" s="1618" t="s">
        <v>48</v>
      </c>
      <c r="O20" s="1636" t="s">
        <v>49</v>
      </c>
      <c r="P20" s="1652" t="s">
        <v>50</v>
      </c>
      <c r="Q20" s="66" t="s">
        <v>27</v>
      </c>
      <c r="R20" s="592">
        <v>10</v>
      </c>
      <c r="S20" s="513">
        <v>10</v>
      </c>
      <c r="T20" s="479">
        <f t="shared" si="0"/>
        <v>100</v>
      </c>
      <c r="U20" s="543"/>
    </row>
    <row r="21" spans="1:21" ht="24.75" customHeight="1">
      <c r="A21" s="1499"/>
      <c r="B21" s="556"/>
      <c r="C21" s="556"/>
      <c r="D21" s="556"/>
      <c r="E21" s="556"/>
      <c r="F21" s="556"/>
      <c r="G21" s="1500"/>
      <c r="H21" s="534"/>
      <c r="I21" s="367"/>
      <c r="J21" s="367"/>
      <c r="K21" s="538"/>
      <c r="L21" s="372"/>
      <c r="M21" s="572"/>
      <c r="N21" s="1613"/>
      <c r="O21" s="1637"/>
      <c r="P21" s="1653"/>
      <c r="Q21" s="66" t="s">
        <v>32</v>
      </c>
      <c r="R21" s="519" t="s">
        <v>51</v>
      </c>
      <c r="S21" s="515" t="s">
        <v>51</v>
      </c>
      <c r="T21" s="67"/>
      <c r="U21" s="590"/>
    </row>
    <row r="22" spans="1:21" ht="24.75" customHeight="1">
      <c r="A22" s="1499"/>
      <c r="B22" s="556"/>
      <c r="C22" s="556"/>
      <c r="D22" s="556"/>
      <c r="E22" s="556"/>
      <c r="F22" s="556"/>
      <c r="G22" s="1500"/>
      <c r="H22" s="534"/>
      <c r="I22" s="367"/>
      <c r="J22" s="367"/>
      <c r="K22" s="538"/>
      <c r="L22" s="372"/>
      <c r="M22" s="572"/>
      <c r="N22" s="1613"/>
      <c r="O22" s="1637"/>
      <c r="P22" s="1653"/>
      <c r="Q22" s="66" t="s">
        <v>35</v>
      </c>
      <c r="R22" s="657" t="s">
        <v>51</v>
      </c>
      <c r="S22" s="515"/>
      <c r="T22" s="67"/>
      <c r="U22" s="590"/>
    </row>
    <row r="23" spans="1:21" ht="40.5" customHeight="1">
      <c r="A23" s="1499"/>
      <c r="B23" s="556"/>
      <c r="C23" s="556"/>
      <c r="D23" s="556"/>
      <c r="E23" s="556"/>
      <c r="F23" s="556"/>
      <c r="G23" s="1500"/>
      <c r="H23" s="534"/>
      <c r="I23" s="367"/>
      <c r="J23" s="367"/>
      <c r="K23" s="538"/>
      <c r="L23" s="372"/>
      <c r="M23" s="572"/>
      <c r="N23" s="1619"/>
      <c r="O23" s="1638"/>
      <c r="P23" s="1653"/>
      <c r="Q23" s="66" t="s">
        <v>38</v>
      </c>
      <c r="R23" s="592"/>
      <c r="S23" s="515"/>
      <c r="T23" s="67"/>
      <c r="U23" s="590"/>
    </row>
    <row r="24" spans="1:21" ht="24.75" customHeight="1">
      <c r="A24" s="1499"/>
      <c r="B24" s="556"/>
      <c r="C24" s="556"/>
      <c r="D24" s="556"/>
      <c r="E24" s="556"/>
      <c r="F24" s="556"/>
      <c r="G24" s="1500"/>
      <c r="H24" s="534"/>
      <c r="I24" s="367"/>
      <c r="J24" s="367"/>
      <c r="K24" s="538"/>
      <c r="L24" s="372"/>
      <c r="M24" s="527"/>
      <c r="N24" s="1612" t="s">
        <v>52</v>
      </c>
      <c r="O24" s="1639" t="s">
        <v>53</v>
      </c>
      <c r="P24" s="1652" t="s">
        <v>54</v>
      </c>
      <c r="Q24" s="66" t="s">
        <v>27</v>
      </c>
      <c r="R24" s="592">
        <v>3</v>
      </c>
      <c r="S24" s="498" t="s">
        <v>55</v>
      </c>
      <c r="T24" s="423">
        <f t="shared" ref="T24:T35" si="3">S24/R24*100</f>
        <v>100</v>
      </c>
      <c r="U24" s="590"/>
    </row>
    <row r="25" spans="1:21" ht="24.75" customHeight="1">
      <c r="A25" s="1499"/>
      <c r="B25" s="556"/>
      <c r="C25" s="556"/>
      <c r="D25" s="556"/>
      <c r="E25" s="556"/>
      <c r="F25" s="556"/>
      <c r="G25" s="1500"/>
      <c r="H25" s="534"/>
      <c r="I25" s="367"/>
      <c r="J25" s="367"/>
      <c r="K25" s="538"/>
      <c r="L25" s="372"/>
      <c r="M25" s="527"/>
      <c r="N25" s="1613"/>
      <c r="O25" s="1637"/>
      <c r="P25" s="1653"/>
      <c r="Q25" s="66" t="s">
        <v>32</v>
      </c>
      <c r="R25" s="519">
        <v>3</v>
      </c>
      <c r="S25" s="445" t="s">
        <v>55</v>
      </c>
      <c r="T25" s="423">
        <f t="shared" si="3"/>
        <v>100</v>
      </c>
      <c r="U25" s="590"/>
    </row>
    <row r="26" spans="1:21" ht="22.5" customHeight="1">
      <c r="A26" s="1499"/>
      <c r="B26" s="556"/>
      <c r="C26" s="556"/>
      <c r="D26" s="556"/>
      <c r="E26" s="556"/>
      <c r="F26" s="556"/>
      <c r="G26" s="1500"/>
      <c r="H26" s="534"/>
      <c r="I26" s="367"/>
      <c r="J26" s="367"/>
      <c r="K26" s="538"/>
      <c r="L26" s="372"/>
      <c r="M26" s="527"/>
      <c r="N26" s="1613"/>
      <c r="O26" s="1637"/>
      <c r="P26" s="1653"/>
      <c r="Q26" s="66" t="s">
        <v>35</v>
      </c>
      <c r="R26" s="591">
        <v>3</v>
      </c>
      <c r="S26" s="445" t="s">
        <v>55</v>
      </c>
      <c r="T26" s="423">
        <f t="shared" si="3"/>
        <v>100</v>
      </c>
      <c r="U26" s="590"/>
    </row>
    <row r="27" spans="1:21" ht="30" customHeight="1" thickBot="1">
      <c r="A27" s="1499"/>
      <c r="B27" s="556"/>
      <c r="C27" s="556"/>
      <c r="D27" s="556"/>
      <c r="E27" s="556"/>
      <c r="F27" s="556"/>
      <c r="G27" s="1500"/>
      <c r="H27" s="534"/>
      <c r="I27" s="367"/>
      <c r="J27" s="367"/>
      <c r="K27" s="538"/>
      <c r="L27" s="372"/>
      <c r="M27" s="527"/>
      <c r="N27" s="1619"/>
      <c r="O27" s="1640"/>
      <c r="P27" s="1654"/>
      <c r="Q27" s="62" t="s">
        <v>38</v>
      </c>
      <c r="R27" s="591">
        <v>3</v>
      </c>
      <c r="S27" s="1420" t="s">
        <v>55</v>
      </c>
      <c r="T27" s="423">
        <f t="shared" si="3"/>
        <v>100</v>
      </c>
      <c r="U27" s="590"/>
    </row>
    <row r="28" spans="1:21" ht="23.25" customHeight="1">
      <c r="A28" s="1499"/>
      <c r="B28" s="556"/>
      <c r="C28" s="556"/>
      <c r="D28" s="556"/>
      <c r="E28" s="556"/>
      <c r="F28" s="556"/>
      <c r="G28" s="1597" t="s">
        <v>56</v>
      </c>
      <c r="H28" s="1607" t="s">
        <v>57</v>
      </c>
      <c r="I28" s="355">
        <v>1</v>
      </c>
      <c r="J28" s="356" t="s">
        <v>24</v>
      </c>
      <c r="K28" s="357">
        <v>100</v>
      </c>
      <c r="L28" s="573">
        <f>(T28+T40)/2</f>
        <v>100</v>
      </c>
      <c r="M28" s="358">
        <f>L28/K28*100</f>
        <v>100</v>
      </c>
      <c r="N28" s="1607" t="s">
        <v>58</v>
      </c>
      <c r="O28" s="1607" t="s">
        <v>59</v>
      </c>
      <c r="P28" s="1650">
        <v>1</v>
      </c>
      <c r="Q28" s="399" t="s">
        <v>27</v>
      </c>
      <c r="R28" s="500">
        <v>100</v>
      </c>
      <c r="S28" s="430">
        <f>(T32+T36+T40)/3</f>
        <v>100</v>
      </c>
      <c r="T28" s="402">
        <f>S28/R28*100</f>
        <v>100</v>
      </c>
      <c r="U28" s="1501"/>
    </row>
    <row r="29" spans="1:21" ht="23.25" customHeight="1">
      <c r="A29" s="1499"/>
      <c r="B29" s="556"/>
      <c r="C29" s="556"/>
      <c r="D29" s="556"/>
      <c r="E29" s="556"/>
      <c r="F29" s="556"/>
      <c r="G29" s="1598"/>
      <c r="H29" s="1608"/>
      <c r="I29" s="561"/>
      <c r="J29" s="362" t="s">
        <v>29</v>
      </c>
      <c r="K29" s="363">
        <v>100</v>
      </c>
      <c r="L29" s="364">
        <f>(T29+T41)/2</f>
        <v>100</v>
      </c>
      <c r="M29" s="364">
        <f>L29/K29*100</f>
        <v>100</v>
      </c>
      <c r="N29" s="1608"/>
      <c r="O29" s="1608"/>
      <c r="P29" s="1651"/>
      <c r="Q29" s="405" t="s">
        <v>32</v>
      </c>
      <c r="R29" s="363">
        <v>100</v>
      </c>
      <c r="S29" s="433">
        <f>(T33+T37)/2</f>
        <v>100</v>
      </c>
      <c r="T29" s="407">
        <f t="shared" si="3"/>
        <v>100</v>
      </c>
      <c r="U29" s="625"/>
    </row>
    <row r="30" spans="1:21" ht="22.5" customHeight="1">
      <c r="A30" s="1499"/>
      <c r="B30" s="556"/>
      <c r="C30" s="556"/>
      <c r="D30" s="556"/>
      <c r="E30" s="556"/>
      <c r="F30" s="556"/>
      <c r="G30" s="1598"/>
      <c r="H30" s="1608"/>
      <c r="I30" s="561"/>
      <c r="J30" s="362" t="s">
        <v>34</v>
      </c>
      <c r="K30" s="363">
        <v>100</v>
      </c>
      <c r="L30" s="364">
        <f>T30</f>
        <v>100</v>
      </c>
      <c r="M30" s="364">
        <f>L30/K30*100</f>
        <v>100</v>
      </c>
      <c r="N30" s="1608"/>
      <c r="O30" s="1608"/>
      <c r="P30" s="409"/>
      <c r="Q30" s="405" t="s">
        <v>35</v>
      </c>
      <c r="R30" s="406">
        <v>100</v>
      </c>
      <c r="S30" s="603">
        <f>T34</f>
        <v>100</v>
      </c>
      <c r="T30" s="589">
        <f t="shared" si="3"/>
        <v>100</v>
      </c>
      <c r="U30" s="1502"/>
    </row>
    <row r="31" spans="1:21" ht="27.75" customHeight="1" thickBot="1">
      <c r="A31" s="1499"/>
      <c r="B31" s="556"/>
      <c r="C31" s="556"/>
      <c r="D31" s="556"/>
      <c r="E31" s="556"/>
      <c r="F31" s="556"/>
      <c r="G31" s="1599"/>
      <c r="H31" s="1608"/>
      <c r="I31" s="561"/>
      <c r="J31" s="574" t="s">
        <v>37</v>
      </c>
      <c r="K31" s="575">
        <v>100</v>
      </c>
      <c r="L31" s="576">
        <f>(T31+T43)/2</f>
        <v>100</v>
      </c>
      <c r="M31" s="576">
        <f>L31/K31*100</f>
        <v>100</v>
      </c>
      <c r="N31" s="1620"/>
      <c r="O31" s="1620"/>
      <c r="P31" s="577"/>
      <c r="Q31" s="604" t="s">
        <v>38</v>
      </c>
      <c r="R31" s="605">
        <v>100</v>
      </c>
      <c r="S31" s="606">
        <f>(T35+T39+T47)/3</f>
        <v>100</v>
      </c>
      <c r="T31" s="607">
        <f t="shared" si="3"/>
        <v>100</v>
      </c>
      <c r="U31" s="1503"/>
    </row>
    <row r="32" spans="1:21" ht="25.5" customHeight="1">
      <c r="A32" s="1499"/>
      <c r="B32" s="556"/>
      <c r="C32" s="556"/>
      <c r="D32" s="556"/>
      <c r="E32" s="556"/>
      <c r="F32" s="556"/>
      <c r="G32" s="1500"/>
      <c r="H32" s="537"/>
      <c r="I32" s="367"/>
      <c r="J32" s="367"/>
      <c r="K32" s="538"/>
      <c r="L32" s="536"/>
      <c r="M32" s="538"/>
      <c r="N32" s="1612" t="s">
        <v>60</v>
      </c>
      <c r="O32" s="1612" t="s">
        <v>61</v>
      </c>
      <c r="P32" s="1655" t="s">
        <v>54</v>
      </c>
      <c r="Q32" s="540" t="s">
        <v>27</v>
      </c>
      <c r="R32" s="591">
        <v>3</v>
      </c>
      <c r="S32" s="608">
        <v>3</v>
      </c>
      <c r="T32" s="1467">
        <f t="shared" si="3"/>
        <v>100</v>
      </c>
      <c r="U32" s="1504"/>
    </row>
    <row r="33" spans="1:21" ht="27.75" customHeight="1">
      <c r="A33" s="1499"/>
      <c r="B33" s="556"/>
      <c r="C33" s="556"/>
      <c r="D33" s="556"/>
      <c r="E33" s="556"/>
      <c r="F33" s="556"/>
      <c r="G33" s="1500"/>
      <c r="H33" s="537"/>
      <c r="I33" s="367"/>
      <c r="J33" s="367"/>
      <c r="K33" s="538"/>
      <c r="L33" s="536"/>
      <c r="M33" s="538"/>
      <c r="N33" s="1613"/>
      <c r="O33" s="1613"/>
      <c r="P33" s="1655"/>
      <c r="Q33" s="66" t="s">
        <v>32</v>
      </c>
      <c r="R33" s="517">
        <v>3</v>
      </c>
      <c r="S33" s="515">
        <v>3</v>
      </c>
      <c r="T33" s="641">
        <f t="shared" si="3"/>
        <v>100</v>
      </c>
      <c r="U33" s="1505"/>
    </row>
    <row r="34" spans="1:21" ht="27" customHeight="1">
      <c r="A34" s="1499"/>
      <c r="B34" s="556"/>
      <c r="C34" s="556"/>
      <c r="D34" s="556"/>
      <c r="E34" s="556"/>
      <c r="F34" s="556"/>
      <c r="G34" s="1500"/>
      <c r="H34" s="537"/>
      <c r="I34" s="367"/>
      <c r="J34" s="367"/>
      <c r="K34" s="538"/>
      <c r="L34" s="536"/>
      <c r="M34" s="538"/>
      <c r="N34" s="1613"/>
      <c r="O34" s="1613"/>
      <c r="P34" s="1655"/>
      <c r="Q34" s="66" t="s">
        <v>35</v>
      </c>
      <c r="R34" s="591">
        <v>3</v>
      </c>
      <c r="S34" s="609">
        <v>3</v>
      </c>
      <c r="T34" s="515">
        <f t="shared" si="3"/>
        <v>100</v>
      </c>
      <c r="U34" s="1505"/>
    </row>
    <row r="35" spans="1:21" ht="36" customHeight="1">
      <c r="A35" s="1499"/>
      <c r="B35" s="556"/>
      <c r="C35" s="556"/>
      <c r="D35" s="556"/>
      <c r="E35" s="556"/>
      <c r="F35" s="556"/>
      <c r="G35" s="1500"/>
      <c r="H35" s="537"/>
      <c r="I35" s="367"/>
      <c r="J35" s="367"/>
      <c r="K35" s="538"/>
      <c r="L35" s="536"/>
      <c r="M35" s="538"/>
      <c r="N35" s="1619"/>
      <c r="O35" s="1619"/>
      <c r="P35" s="1655"/>
      <c r="Q35" s="62" t="s">
        <v>38</v>
      </c>
      <c r="R35" s="591">
        <v>3</v>
      </c>
      <c r="S35" s="515">
        <v>3</v>
      </c>
      <c r="T35" s="1468">
        <f t="shared" si="3"/>
        <v>100</v>
      </c>
      <c r="U35" s="1505"/>
    </row>
    <row r="36" spans="1:21" ht="29.25" customHeight="1">
      <c r="A36" s="1499"/>
      <c r="B36" s="556"/>
      <c r="C36" s="556"/>
      <c r="D36" s="556"/>
      <c r="E36" s="556"/>
      <c r="F36" s="556"/>
      <c r="G36" s="1500"/>
      <c r="H36" s="537"/>
      <c r="I36" s="367"/>
      <c r="J36" s="367"/>
      <c r="K36" s="538"/>
      <c r="L36" s="536"/>
      <c r="M36" s="538"/>
      <c r="N36" s="1612" t="s">
        <v>62</v>
      </c>
      <c r="O36" s="1612" t="s">
        <v>63</v>
      </c>
      <c r="P36" s="1656" t="s">
        <v>488</v>
      </c>
      <c r="Q36" s="66" t="s">
        <v>27</v>
      </c>
      <c r="R36" s="591">
        <v>3</v>
      </c>
      <c r="S36" s="515">
        <v>3</v>
      </c>
      <c r="T36" s="610">
        <f>S36/R36*100</f>
        <v>100</v>
      </c>
      <c r="U36" s="1505"/>
    </row>
    <row r="37" spans="1:21" ht="29.25" customHeight="1">
      <c r="A37" s="1499"/>
      <c r="B37" s="556"/>
      <c r="C37" s="556"/>
      <c r="D37" s="556"/>
      <c r="E37" s="556"/>
      <c r="F37" s="556"/>
      <c r="G37" s="1500"/>
      <c r="H37" s="537"/>
      <c r="I37" s="367"/>
      <c r="J37" s="367"/>
      <c r="K37" s="538"/>
      <c r="L37" s="536"/>
      <c r="M37" s="538"/>
      <c r="N37" s="1613"/>
      <c r="O37" s="1613"/>
      <c r="P37" s="1655"/>
      <c r="Q37" s="66" t="s">
        <v>32</v>
      </c>
      <c r="R37" s="517">
        <v>3</v>
      </c>
      <c r="S37" s="498" t="s">
        <v>55</v>
      </c>
      <c r="T37" s="610">
        <f>S37/R37*100</f>
        <v>100</v>
      </c>
      <c r="U37" s="1505"/>
    </row>
    <row r="38" spans="1:21" ht="29.25" customHeight="1">
      <c r="A38" s="1499"/>
      <c r="B38" s="556"/>
      <c r="C38" s="556"/>
      <c r="D38" s="556"/>
      <c r="E38" s="556"/>
      <c r="F38" s="556"/>
      <c r="G38" s="1500"/>
      <c r="H38" s="537"/>
      <c r="I38" s="367"/>
      <c r="J38" s="367"/>
      <c r="K38" s="538"/>
      <c r="L38" s="536"/>
      <c r="M38" s="538"/>
      <c r="N38" s="1613"/>
      <c r="O38" s="1613"/>
      <c r="P38" s="1655"/>
      <c r="Q38" s="66" t="s">
        <v>35</v>
      </c>
      <c r="R38" s="591">
        <v>0</v>
      </c>
      <c r="S38" s="1421" t="s">
        <v>170</v>
      </c>
      <c r="T38" s="610">
        <v>0</v>
      </c>
      <c r="U38" s="1505"/>
    </row>
    <row r="39" spans="1:21" ht="25.5" customHeight="1" thickBot="1">
      <c r="A39" s="1499"/>
      <c r="B39" s="556"/>
      <c r="C39" s="556"/>
      <c r="D39" s="556"/>
      <c r="E39" s="556"/>
      <c r="F39" s="556"/>
      <c r="G39" s="1500"/>
      <c r="H39" s="537"/>
      <c r="I39" s="367"/>
      <c r="J39" s="367"/>
      <c r="K39" s="538"/>
      <c r="L39" s="536"/>
      <c r="M39" s="538"/>
      <c r="N39" s="1619"/>
      <c r="O39" s="1619"/>
      <c r="P39" s="1655"/>
      <c r="Q39" s="522" t="s">
        <v>38</v>
      </c>
      <c r="R39" s="591">
        <v>2</v>
      </c>
      <c r="S39" s="1420" t="s">
        <v>72</v>
      </c>
      <c r="T39" s="610">
        <f>S39/R39*100</f>
        <v>100</v>
      </c>
      <c r="U39" s="1506"/>
    </row>
    <row r="40" spans="1:21" ht="22.5" customHeight="1">
      <c r="A40" s="1499"/>
      <c r="B40" s="556"/>
      <c r="C40" s="556"/>
      <c r="D40" s="556"/>
      <c r="E40" s="556"/>
      <c r="F40" s="556"/>
      <c r="G40" s="1500"/>
      <c r="H40" s="537"/>
      <c r="I40" s="367"/>
      <c r="J40" s="367"/>
      <c r="K40" s="538"/>
      <c r="L40" s="536"/>
      <c r="M40" s="538"/>
      <c r="N40" s="1607" t="s">
        <v>64</v>
      </c>
      <c r="O40" s="1607" t="s">
        <v>65</v>
      </c>
      <c r="P40" s="578">
        <v>1</v>
      </c>
      <c r="Q40" s="399" t="s">
        <v>66</v>
      </c>
      <c r="R40" s="470">
        <v>100</v>
      </c>
      <c r="S40" s="611">
        <f>T44</f>
        <v>100</v>
      </c>
      <c r="T40" s="470">
        <f t="shared" ref="T40:T47" si="4">S40/R40*100</f>
        <v>100</v>
      </c>
      <c r="U40" s="1507"/>
    </row>
    <row r="41" spans="1:21" ht="25.5" customHeight="1">
      <c r="A41" s="1499"/>
      <c r="B41" s="556"/>
      <c r="C41" s="556"/>
      <c r="D41" s="556"/>
      <c r="E41" s="556"/>
      <c r="F41" s="556"/>
      <c r="G41" s="1500"/>
      <c r="H41" s="537"/>
      <c r="I41" s="367"/>
      <c r="J41" s="367"/>
      <c r="K41" s="538"/>
      <c r="L41" s="536"/>
      <c r="M41" s="538"/>
      <c r="N41" s="1608"/>
      <c r="O41" s="1608"/>
      <c r="P41" s="579"/>
      <c r="Q41" s="405" t="s">
        <v>67</v>
      </c>
      <c r="R41" s="459">
        <v>100</v>
      </c>
      <c r="S41" s="452">
        <f>T45</f>
        <v>100</v>
      </c>
      <c r="T41" s="612">
        <f t="shared" si="4"/>
        <v>100</v>
      </c>
      <c r="U41" s="1508"/>
    </row>
    <row r="42" spans="1:21" ht="25.5" customHeight="1">
      <c r="A42" s="1499"/>
      <c r="B42" s="556"/>
      <c r="C42" s="556"/>
      <c r="D42" s="556"/>
      <c r="E42" s="556"/>
      <c r="F42" s="556"/>
      <c r="G42" s="1500"/>
      <c r="H42" s="537"/>
      <c r="I42" s="367"/>
      <c r="J42" s="367"/>
      <c r="K42" s="538"/>
      <c r="L42" s="536"/>
      <c r="M42" s="538"/>
      <c r="N42" s="1608"/>
      <c r="O42" s="1608"/>
      <c r="P42" s="579"/>
      <c r="Q42" s="405" t="s">
        <v>68</v>
      </c>
      <c r="R42" s="459">
        <v>0</v>
      </c>
      <c r="S42" s="452">
        <f>T46</f>
        <v>0</v>
      </c>
      <c r="T42" s="612">
        <v>0</v>
      </c>
      <c r="U42" s="1508"/>
    </row>
    <row r="43" spans="1:21" ht="23.25" customHeight="1">
      <c r="A43" s="1499"/>
      <c r="B43" s="556"/>
      <c r="C43" s="556"/>
      <c r="D43" s="556"/>
      <c r="E43" s="556"/>
      <c r="F43" s="556"/>
      <c r="G43" s="1500"/>
      <c r="H43" s="537"/>
      <c r="I43" s="367"/>
      <c r="J43" s="367"/>
      <c r="K43" s="538"/>
      <c r="L43" s="536"/>
      <c r="M43" s="538"/>
      <c r="N43" s="1621"/>
      <c r="O43" s="1621"/>
      <c r="P43" s="580"/>
      <c r="Q43" s="471" t="s">
        <v>69</v>
      </c>
      <c r="R43" s="459">
        <v>100</v>
      </c>
      <c r="S43" s="452">
        <f>T47</f>
        <v>100</v>
      </c>
      <c r="T43" s="612">
        <f t="shared" si="4"/>
        <v>100</v>
      </c>
      <c r="U43" s="1509"/>
    </row>
    <row r="44" spans="1:21" ht="20.25" customHeight="1">
      <c r="A44" s="1499"/>
      <c r="B44" s="556"/>
      <c r="C44" s="556"/>
      <c r="D44" s="556"/>
      <c r="E44" s="556"/>
      <c r="F44" s="556"/>
      <c r="G44" s="1500"/>
      <c r="H44" s="537"/>
      <c r="I44" s="367"/>
      <c r="J44" s="367"/>
      <c r="K44" s="538"/>
      <c r="L44" s="536"/>
      <c r="M44" s="538"/>
      <c r="N44" s="1612" t="s">
        <v>70</v>
      </c>
      <c r="O44" s="1612" t="s">
        <v>71</v>
      </c>
      <c r="P44" s="1656" t="s">
        <v>488</v>
      </c>
      <c r="Q44" s="66" t="s">
        <v>27</v>
      </c>
      <c r="R44" s="591">
        <v>3</v>
      </c>
      <c r="S44" s="518">
        <v>3</v>
      </c>
      <c r="T44" s="515">
        <f t="shared" si="4"/>
        <v>100</v>
      </c>
      <c r="U44" s="546"/>
    </row>
    <row r="45" spans="1:21" ht="20.25" customHeight="1">
      <c r="A45" s="1499"/>
      <c r="B45" s="556"/>
      <c r="C45" s="556"/>
      <c r="D45" s="556"/>
      <c r="E45" s="556"/>
      <c r="F45" s="556"/>
      <c r="G45" s="1500"/>
      <c r="H45" s="537"/>
      <c r="I45" s="367"/>
      <c r="J45" s="367"/>
      <c r="K45" s="538"/>
      <c r="L45" s="536"/>
      <c r="M45" s="538"/>
      <c r="N45" s="1613"/>
      <c r="O45" s="1613"/>
      <c r="P45" s="1655"/>
      <c r="Q45" s="66" t="s">
        <v>32</v>
      </c>
      <c r="R45" s="517">
        <v>3</v>
      </c>
      <c r="S45" s="445" t="s">
        <v>55</v>
      </c>
      <c r="T45" s="515">
        <f t="shared" si="4"/>
        <v>100</v>
      </c>
      <c r="U45" s="542"/>
    </row>
    <row r="46" spans="1:21" ht="20.25" customHeight="1">
      <c r="A46" s="1499"/>
      <c r="B46" s="556"/>
      <c r="C46" s="556"/>
      <c r="D46" s="556"/>
      <c r="E46" s="556"/>
      <c r="F46" s="556"/>
      <c r="G46" s="1500"/>
      <c r="H46" s="537"/>
      <c r="I46" s="367"/>
      <c r="J46" s="367"/>
      <c r="K46" s="538"/>
      <c r="L46" s="536"/>
      <c r="M46" s="538"/>
      <c r="N46" s="1613"/>
      <c r="O46" s="1613"/>
      <c r="P46" s="1655"/>
      <c r="Q46" s="66" t="s">
        <v>35</v>
      </c>
      <c r="R46" s="591">
        <v>0</v>
      </c>
      <c r="S46" s="1421" t="s">
        <v>170</v>
      </c>
      <c r="T46" s="515">
        <v>0</v>
      </c>
      <c r="U46" s="542"/>
    </row>
    <row r="47" spans="1:21" ht="111.75" customHeight="1" thickBot="1">
      <c r="A47" s="1499"/>
      <c r="B47" s="556"/>
      <c r="C47" s="556"/>
      <c r="D47" s="556"/>
      <c r="E47" s="556"/>
      <c r="F47" s="556"/>
      <c r="G47" s="1500"/>
      <c r="H47" s="537"/>
      <c r="I47" s="367"/>
      <c r="J47" s="367"/>
      <c r="K47" s="538"/>
      <c r="L47" s="538"/>
      <c r="M47" s="538"/>
      <c r="N47" s="1619"/>
      <c r="O47" s="1619"/>
      <c r="P47" s="1655"/>
      <c r="Q47" s="522" t="s">
        <v>38</v>
      </c>
      <c r="R47" s="591">
        <v>2</v>
      </c>
      <c r="S47" s="1420" t="s">
        <v>72</v>
      </c>
      <c r="T47" s="515">
        <f t="shared" si="4"/>
        <v>100</v>
      </c>
      <c r="U47" s="613"/>
    </row>
    <row r="48" spans="1:21" ht="20.25" customHeight="1">
      <c r="A48" s="1499"/>
      <c r="B48" s="556"/>
      <c r="C48" s="556"/>
      <c r="D48" s="556"/>
      <c r="E48" s="556"/>
      <c r="F48" s="556"/>
      <c r="G48" s="1597" t="s">
        <v>73</v>
      </c>
      <c r="H48" s="1604" t="s">
        <v>74</v>
      </c>
      <c r="I48" s="355">
        <v>1</v>
      </c>
      <c r="J48" s="356" t="s">
        <v>24</v>
      </c>
      <c r="K48" s="357">
        <v>100</v>
      </c>
      <c r="L48" s="357">
        <f>T48</f>
        <v>100</v>
      </c>
      <c r="M48" s="357">
        <f>L48/K48*100</f>
        <v>100</v>
      </c>
      <c r="N48" s="1604" t="s">
        <v>75</v>
      </c>
      <c r="O48" s="1604" t="s">
        <v>76</v>
      </c>
      <c r="P48" s="1650">
        <v>1</v>
      </c>
      <c r="Q48" s="399" t="s">
        <v>27</v>
      </c>
      <c r="R48" s="500">
        <v>100</v>
      </c>
      <c r="S48" s="401">
        <f>T52</f>
        <v>100</v>
      </c>
      <c r="T48" s="431">
        <f t="shared" ref="T48:T55" si="5">S48/R48*100</f>
        <v>100</v>
      </c>
      <c r="U48" s="614"/>
    </row>
    <row r="49" spans="1:21" ht="20.25" customHeight="1">
      <c r="A49" s="1499"/>
      <c r="B49" s="556"/>
      <c r="C49" s="556"/>
      <c r="D49" s="556"/>
      <c r="E49" s="556"/>
      <c r="F49" s="556"/>
      <c r="G49" s="1598"/>
      <c r="H49" s="1605"/>
      <c r="I49" s="561"/>
      <c r="J49" s="362" t="s">
        <v>29</v>
      </c>
      <c r="K49" s="363">
        <v>100</v>
      </c>
      <c r="L49" s="563">
        <f>T49</f>
        <v>100</v>
      </c>
      <c r="M49" s="563">
        <f>L49/K49*100</f>
        <v>100</v>
      </c>
      <c r="N49" s="1605" t="s">
        <v>77</v>
      </c>
      <c r="O49" s="1605" t="s">
        <v>78</v>
      </c>
      <c r="P49" s="1651"/>
      <c r="Q49" s="405" t="s">
        <v>32</v>
      </c>
      <c r="R49" s="363">
        <v>100</v>
      </c>
      <c r="S49" s="68">
        <f>T53</f>
        <v>100</v>
      </c>
      <c r="T49" s="407">
        <f t="shared" si="5"/>
        <v>100</v>
      </c>
      <c r="U49" s="615"/>
    </row>
    <row r="50" spans="1:21" ht="20.25" customHeight="1">
      <c r="A50" s="1499"/>
      <c r="B50" s="556"/>
      <c r="C50" s="556"/>
      <c r="D50" s="556"/>
      <c r="E50" s="556"/>
      <c r="F50" s="556"/>
      <c r="G50" s="1598"/>
      <c r="H50" s="1605"/>
      <c r="I50" s="561"/>
      <c r="J50" s="362" t="s">
        <v>34</v>
      </c>
      <c r="K50" s="363">
        <v>100</v>
      </c>
      <c r="L50" s="563">
        <f>T50</f>
        <v>100</v>
      </c>
      <c r="M50" s="563">
        <f t="shared" ref="M50:M51" si="6">L50/K50*100</f>
        <v>100</v>
      </c>
      <c r="N50" s="1605"/>
      <c r="O50" s="1605"/>
      <c r="P50" s="409"/>
      <c r="Q50" s="405" t="s">
        <v>35</v>
      </c>
      <c r="R50" s="406">
        <v>100</v>
      </c>
      <c r="S50" s="68">
        <f>T54</f>
        <v>100</v>
      </c>
      <c r="T50" s="616">
        <f t="shared" si="5"/>
        <v>100</v>
      </c>
      <c r="U50" s="615"/>
    </row>
    <row r="51" spans="1:21" ht="33.75" customHeight="1" thickBot="1">
      <c r="A51" s="1499"/>
      <c r="B51" s="556"/>
      <c r="C51" s="556"/>
      <c r="D51" s="556"/>
      <c r="E51" s="556"/>
      <c r="F51" s="556"/>
      <c r="G51" s="1600"/>
      <c r="H51" s="1609"/>
      <c r="I51" s="581"/>
      <c r="J51" s="574" t="s">
        <v>37</v>
      </c>
      <c r="K51" s="575">
        <v>100</v>
      </c>
      <c r="L51" s="582">
        <f>T51</f>
        <v>100</v>
      </c>
      <c r="M51" s="563">
        <f t="shared" si="6"/>
        <v>100</v>
      </c>
      <c r="N51" s="1620"/>
      <c r="O51" s="1620"/>
      <c r="P51" s="577"/>
      <c r="Q51" s="604" t="s">
        <v>38</v>
      </c>
      <c r="R51" s="605">
        <v>100</v>
      </c>
      <c r="S51" s="617">
        <f>T55</f>
        <v>100</v>
      </c>
      <c r="T51" s="437">
        <f t="shared" si="5"/>
        <v>100</v>
      </c>
      <c r="U51" s="618"/>
    </row>
    <row r="52" spans="1:21" ht="24" customHeight="1">
      <c r="A52" s="1499"/>
      <c r="B52" s="556"/>
      <c r="C52" s="556"/>
      <c r="D52" s="556"/>
      <c r="E52" s="556"/>
      <c r="F52" s="556"/>
      <c r="G52" s="1500"/>
      <c r="H52" s="534"/>
      <c r="I52" s="367"/>
      <c r="J52" s="367"/>
      <c r="K52" s="538"/>
      <c r="L52" s="538"/>
      <c r="M52" s="379"/>
      <c r="N52" s="1618" t="s">
        <v>79</v>
      </c>
      <c r="O52" s="1618" t="s">
        <v>80</v>
      </c>
      <c r="P52" s="1655" t="s">
        <v>41</v>
      </c>
      <c r="Q52" s="540" t="s">
        <v>27</v>
      </c>
      <c r="R52" s="591">
        <v>3</v>
      </c>
      <c r="S52" s="658" t="s">
        <v>55</v>
      </c>
      <c r="T52" s="620">
        <f t="shared" si="5"/>
        <v>100</v>
      </c>
      <c r="U52" s="545"/>
    </row>
    <row r="53" spans="1:21" ht="24" customHeight="1">
      <c r="A53" s="1499"/>
      <c r="B53" s="556"/>
      <c r="C53" s="556"/>
      <c r="D53" s="556"/>
      <c r="E53" s="556"/>
      <c r="F53" s="556"/>
      <c r="G53" s="1500"/>
      <c r="H53" s="534"/>
      <c r="I53" s="367"/>
      <c r="J53" s="367"/>
      <c r="K53" s="538"/>
      <c r="L53" s="538"/>
      <c r="M53" s="538"/>
      <c r="N53" s="1613"/>
      <c r="O53" s="1613"/>
      <c r="P53" s="1655"/>
      <c r="Q53" s="66" t="s">
        <v>32</v>
      </c>
      <c r="R53" s="517">
        <v>3</v>
      </c>
      <c r="S53" s="621">
        <v>3</v>
      </c>
      <c r="T53" s="533">
        <f t="shared" si="5"/>
        <v>100</v>
      </c>
      <c r="U53" s="542"/>
    </row>
    <row r="54" spans="1:21" ht="22.5" customHeight="1">
      <c r="A54" s="1499"/>
      <c r="B54" s="556"/>
      <c r="C54" s="556"/>
      <c r="D54" s="556"/>
      <c r="E54" s="556"/>
      <c r="F54" s="556"/>
      <c r="G54" s="1500"/>
      <c r="H54" s="534"/>
      <c r="I54" s="367"/>
      <c r="J54" s="367"/>
      <c r="K54" s="538"/>
      <c r="L54" s="538"/>
      <c r="M54" s="538"/>
      <c r="N54" s="1613"/>
      <c r="O54" s="1613"/>
      <c r="P54" s="1655"/>
      <c r="Q54" s="66" t="s">
        <v>35</v>
      </c>
      <c r="R54" s="591">
        <v>3</v>
      </c>
      <c r="S54" s="621">
        <v>3</v>
      </c>
      <c r="T54" s="619">
        <f t="shared" si="5"/>
        <v>100</v>
      </c>
      <c r="U54" s="542"/>
    </row>
    <row r="55" spans="1:21" ht="22.5" customHeight="1" thickBot="1">
      <c r="A55" s="1499"/>
      <c r="B55" s="556"/>
      <c r="C55" s="556"/>
      <c r="D55" s="556"/>
      <c r="E55" s="556"/>
      <c r="F55" s="556"/>
      <c r="G55" s="1500"/>
      <c r="H55" s="534"/>
      <c r="I55" s="367"/>
      <c r="J55" s="367"/>
      <c r="K55" s="538"/>
      <c r="L55" s="538"/>
      <c r="M55" s="538"/>
      <c r="N55" s="1619"/>
      <c r="O55" s="1619"/>
      <c r="P55" s="1655"/>
      <c r="Q55" s="522" t="s">
        <v>38</v>
      </c>
      <c r="R55" s="591">
        <v>3</v>
      </c>
      <c r="S55" s="533">
        <v>3</v>
      </c>
      <c r="T55" s="619">
        <f t="shared" si="5"/>
        <v>100</v>
      </c>
      <c r="U55" s="545"/>
    </row>
    <row r="56" spans="1:21" ht="24" customHeight="1">
      <c r="A56" s="1499"/>
      <c r="B56" s="556"/>
      <c r="C56" s="556"/>
      <c r="D56" s="556"/>
      <c r="E56" s="556"/>
      <c r="F56" s="556"/>
      <c r="G56" s="1597" t="s">
        <v>81</v>
      </c>
      <c r="H56" s="1604" t="s">
        <v>82</v>
      </c>
      <c r="I56" s="355">
        <v>1</v>
      </c>
      <c r="J56" s="356" t="s">
        <v>24</v>
      </c>
      <c r="K56" s="357">
        <v>100</v>
      </c>
      <c r="L56" s="357">
        <f>T56</f>
        <v>100</v>
      </c>
      <c r="M56" s="563">
        <f>L56/K56*100</f>
        <v>100</v>
      </c>
      <c r="N56" s="1604" t="s">
        <v>83</v>
      </c>
      <c r="O56" s="1604" t="s">
        <v>84</v>
      </c>
      <c r="P56" s="1650">
        <v>1</v>
      </c>
      <c r="Q56" s="399" t="s">
        <v>27</v>
      </c>
      <c r="R56" s="500">
        <v>100</v>
      </c>
      <c r="S56" s="500">
        <f>T64</f>
        <v>100</v>
      </c>
      <c r="T56" s="622">
        <f t="shared" ref="T56:T63" si="7">S56/R56*100</f>
        <v>100</v>
      </c>
      <c r="U56" s="623"/>
    </row>
    <row r="57" spans="1:21" ht="24" customHeight="1">
      <c r="A57" s="1499"/>
      <c r="B57" s="556"/>
      <c r="C57" s="556"/>
      <c r="D57" s="556"/>
      <c r="E57" s="556"/>
      <c r="F57" s="556"/>
      <c r="G57" s="1598"/>
      <c r="H57" s="1605"/>
      <c r="I57" s="561"/>
      <c r="J57" s="362" t="s">
        <v>29</v>
      </c>
      <c r="K57" s="406">
        <v>100</v>
      </c>
      <c r="L57" s="562">
        <f>T57</f>
        <v>100</v>
      </c>
      <c r="M57" s="563">
        <f>L57/K57*100</f>
        <v>100</v>
      </c>
      <c r="N57" s="1605" t="s">
        <v>85</v>
      </c>
      <c r="O57" s="1605"/>
      <c r="P57" s="1651"/>
      <c r="Q57" s="405" t="s">
        <v>32</v>
      </c>
      <c r="R57" s="363">
        <v>100</v>
      </c>
      <c r="S57" s="624">
        <f>(T61+T65)/2</f>
        <v>100</v>
      </c>
      <c r="T57" s="562">
        <f t="shared" si="7"/>
        <v>100</v>
      </c>
      <c r="U57" s="625"/>
    </row>
    <row r="58" spans="1:21" ht="24" customHeight="1">
      <c r="A58" s="1499"/>
      <c r="B58" s="556"/>
      <c r="C58" s="556"/>
      <c r="D58" s="556"/>
      <c r="E58" s="556"/>
      <c r="F58" s="556"/>
      <c r="G58" s="1598"/>
      <c r="H58" s="1605"/>
      <c r="I58" s="561"/>
      <c r="J58" s="362" t="s">
        <v>34</v>
      </c>
      <c r="K58" s="363">
        <v>100</v>
      </c>
      <c r="L58" s="563">
        <f>T58</f>
        <v>100</v>
      </c>
      <c r="M58" s="563">
        <f>L58/K58*100</f>
        <v>100</v>
      </c>
      <c r="N58" s="1605"/>
      <c r="O58" s="1605"/>
      <c r="P58" s="409"/>
      <c r="Q58" s="405" t="s">
        <v>35</v>
      </c>
      <c r="R58" s="406">
        <v>100</v>
      </c>
      <c r="S58" s="365">
        <f>T66</f>
        <v>100</v>
      </c>
      <c r="T58" s="562">
        <f t="shared" si="7"/>
        <v>100</v>
      </c>
      <c r="U58" s="625"/>
    </row>
    <row r="59" spans="1:21" ht="24" customHeight="1">
      <c r="A59" s="1499"/>
      <c r="B59" s="556"/>
      <c r="C59" s="556"/>
      <c r="D59" s="556"/>
      <c r="E59" s="556"/>
      <c r="F59" s="556"/>
      <c r="G59" s="1599"/>
      <c r="H59" s="1605"/>
      <c r="I59" s="561"/>
      <c r="J59" s="362" t="s">
        <v>37</v>
      </c>
      <c r="K59" s="363">
        <v>100</v>
      </c>
      <c r="L59" s="563">
        <f>T59</f>
        <v>100</v>
      </c>
      <c r="M59" s="563">
        <f>L59/K59*100</f>
        <v>100</v>
      </c>
      <c r="N59" s="1608"/>
      <c r="O59" s="1608"/>
      <c r="P59" s="410"/>
      <c r="Q59" s="405" t="s">
        <v>38</v>
      </c>
      <c r="R59" s="406">
        <v>100</v>
      </c>
      <c r="S59" s="365">
        <f>(T63+T67)/2</f>
        <v>100</v>
      </c>
      <c r="T59" s="562">
        <f t="shared" si="7"/>
        <v>100</v>
      </c>
      <c r="U59" s="625"/>
    </row>
    <row r="60" spans="1:21" ht="24" customHeight="1">
      <c r="A60" s="1499"/>
      <c r="B60" s="556"/>
      <c r="C60" s="556"/>
      <c r="D60" s="556"/>
      <c r="E60" s="556"/>
      <c r="F60" s="556"/>
      <c r="G60" s="1498"/>
      <c r="H60" s="1605"/>
      <c r="I60" s="561"/>
      <c r="J60" s="561"/>
      <c r="K60" s="565"/>
      <c r="L60" s="565"/>
      <c r="M60" s="1497"/>
      <c r="N60" s="1618" t="s">
        <v>86</v>
      </c>
      <c r="O60" s="1618" t="s">
        <v>87</v>
      </c>
      <c r="P60" s="583" t="s">
        <v>88</v>
      </c>
      <c r="Q60" s="66" t="s">
        <v>89</v>
      </c>
      <c r="R60" s="67">
        <v>0</v>
      </c>
      <c r="S60" s="67">
        <v>0</v>
      </c>
      <c r="T60" s="562" t="s">
        <v>51</v>
      </c>
      <c r="U60" s="626"/>
    </row>
    <row r="61" spans="1:21" ht="24" customHeight="1">
      <c r="A61" s="1499"/>
      <c r="B61" s="556"/>
      <c r="C61" s="556"/>
      <c r="D61" s="556"/>
      <c r="E61" s="556"/>
      <c r="F61" s="556"/>
      <c r="G61" s="1498"/>
      <c r="H61" s="558"/>
      <c r="I61" s="561"/>
      <c r="J61" s="561"/>
      <c r="K61" s="565"/>
      <c r="L61" s="565"/>
      <c r="M61" s="1497"/>
      <c r="N61" s="1613"/>
      <c r="O61" s="1613"/>
      <c r="P61" s="584"/>
      <c r="Q61" s="66" t="s">
        <v>90</v>
      </c>
      <c r="R61" s="67">
        <v>11</v>
      </c>
      <c r="S61" s="533">
        <v>11</v>
      </c>
      <c r="T61" s="562">
        <f t="shared" si="7"/>
        <v>100</v>
      </c>
      <c r="U61" s="625"/>
    </row>
    <row r="62" spans="1:21" ht="24" customHeight="1">
      <c r="A62" s="1499"/>
      <c r="B62" s="556"/>
      <c r="C62" s="556"/>
      <c r="D62" s="556"/>
      <c r="E62" s="556"/>
      <c r="F62" s="556"/>
      <c r="G62" s="1498"/>
      <c r="H62" s="558"/>
      <c r="I62" s="561"/>
      <c r="J62" s="561"/>
      <c r="K62" s="565"/>
      <c r="L62" s="565"/>
      <c r="M62" s="1497"/>
      <c r="N62" s="1613"/>
      <c r="O62" s="1613"/>
      <c r="P62" s="584"/>
      <c r="Q62" s="66" t="s">
        <v>34</v>
      </c>
      <c r="R62" s="67">
        <v>0</v>
      </c>
      <c r="S62" s="627">
        <v>0</v>
      </c>
      <c r="T62" s="533"/>
      <c r="U62" s="625"/>
    </row>
    <row r="63" spans="1:21" ht="27" customHeight="1">
      <c r="A63" s="1499"/>
      <c r="B63" s="556"/>
      <c r="C63" s="556"/>
      <c r="D63" s="556"/>
      <c r="E63" s="556"/>
      <c r="F63" s="556"/>
      <c r="G63" s="1498"/>
      <c r="H63" s="558"/>
      <c r="I63" s="561"/>
      <c r="J63" s="561"/>
      <c r="K63" s="565"/>
      <c r="L63" s="565"/>
      <c r="M63" s="1497"/>
      <c r="N63" s="1614"/>
      <c r="O63" s="1614"/>
      <c r="P63" s="585"/>
      <c r="Q63" s="62" t="s">
        <v>37</v>
      </c>
      <c r="R63" s="628">
        <v>11</v>
      </c>
      <c r="S63" s="533">
        <v>11</v>
      </c>
      <c r="T63" s="562">
        <f t="shared" si="7"/>
        <v>100</v>
      </c>
      <c r="U63" s="625"/>
    </row>
    <row r="64" spans="1:21" ht="24" customHeight="1">
      <c r="A64" s="1499"/>
      <c r="B64" s="556"/>
      <c r="C64" s="556"/>
      <c r="D64" s="556"/>
      <c r="E64" s="556"/>
      <c r="F64" s="556"/>
      <c r="G64" s="1498"/>
      <c r="H64" s="558"/>
      <c r="I64" s="561"/>
      <c r="J64" s="561"/>
      <c r="K64" s="565"/>
      <c r="L64" s="565"/>
      <c r="M64" s="1497"/>
      <c r="N64" s="1618" t="s">
        <v>91</v>
      </c>
      <c r="O64" s="1618" t="s">
        <v>92</v>
      </c>
      <c r="P64" s="1655" t="s">
        <v>54</v>
      </c>
      <c r="Q64" s="66" t="s">
        <v>27</v>
      </c>
      <c r="R64" s="592">
        <v>3</v>
      </c>
      <c r="S64" s="67">
        <v>3</v>
      </c>
      <c r="T64" s="562">
        <f t="shared" ref="T64:T67" si="8">S64/R64*100</f>
        <v>100</v>
      </c>
      <c r="U64" s="625"/>
    </row>
    <row r="65" spans="1:21" ht="24" customHeight="1">
      <c r="A65" s="1499"/>
      <c r="B65" s="556"/>
      <c r="C65" s="556"/>
      <c r="D65" s="556"/>
      <c r="E65" s="556"/>
      <c r="F65" s="556"/>
      <c r="G65" s="1498"/>
      <c r="H65" s="558"/>
      <c r="I65" s="561"/>
      <c r="J65" s="561"/>
      <c r="K65" s="565"/>
      <c r="L65" s="565"/>
      <c r="M65" s="1497"/>
      <c r="N65" s="1613"/>
      <c r="O65" s="1613"/>
      <c r="P65" s="1655"/>
      <c r="Q65" s="66" t="s">
        <v>32</v>
      </c>
      <c r="R65" s="519">
        <v>3</v>
      </c>
      <c r="S65" s="67">
        <v>3</v>
      </c>
      <c r="T65" s="562">
        <f t="shared" si="8"/>
        <v>100</v>
      </c>
      <c r="U65" s="625"/>
    </row>
    <row r="66" spans="1:21" ht="24" customHeight="1">
      <c r="A66" s="1499"/>
      <c r="B66" s="556"/>
      <c r="C66" s="556"/>
      <c r="D66" s="556"/>
      <c r="E66" s="556"/>
      <c r="F66" s="556"/>
      <c r="G66" s="1498"/>
      <c r="H66" s="558"/>
      <c r="I66" s="561"/>
      <c r="J66" s="561"/>
      <c r="K66" s="565"/>
      <c r="L66" s="565"/>
      <c r="M66" s="1497"/>
      <c r="N66" s="1613"/>
      <c r="O66" s="1613"/>
      <c r="P66" s="1655"/>
      <c r="Q66" s="66" t="s">
        <v>35</v>
      </c>
      <c r="R66" s="592">
        <v>3</v>
      </c>
      <c r="S66" s="67">
        <v>3</v>
      </c>
      <c r="T66" s="562">
        <f t="shared" si="8"/>
        <v>100</v>
      </c>
      <c r="U66" s="625"/>
    </row>
    <row r="67" spans="1:21" ht="27.75" customHeight="1" thickBot="1">
      <c r="A67" s="1499"/>
      <c r="B67" s="556"/>
      <c r="C67" s="556"/>
      <c r="D67" s="556"/>
      <c r="E67" s="556"/>
      <c r="F67" s="556"/>
      <c r="G67" s="1498"/>
      <c r="H67" s="558"/>
      <c r="I67" s="561"/>
      <c r="J67" s="561"/>
      <c r="K67" s="565"/>
      <c r="L67" s="565"/>
      <c r="M67" s="1497"/>
      <c r="N67" s="1613"/>
      <c r="O67" s="1613"/>
      <c r="P67" s="1655"/>
      <c r="Q67" s="522" t="s">
        <v>38</v>
      </c>
      <c r="R67" s="591">
        <v>3</v>
      </c>
      <c r="S67" s="641">
        <v>3</v>
      </c>
      <c r="T67" s="1469">
        <f t="shared" si="8"/>
        <v>100</v>
      </c>
      <c r="U67" s="626"/>
    </row>
    <row r="68" spans="1:21" s="1" customFormat="1" ht="26.25" customHeight="1" thickBot="1">
      <c r="A68" s="1593" t="s">
        <v>93</v>
      </c>
      <c r="B68" s="1596" t="s">
        <v>94</v>
      </c>
      <c r="C68" s="629"/>
      <c r="D68" s="1470" t="s">
        <v>489</v>
      </c>
      <c r="E68" s="630"/>
      <c r="F68" s="630"/>
      <c r="G68" s="1601" t="s">
        <v>95</v>
      </c>
      <c r="H68" s="1604" t="s">
        <v>96</v>
      </c>
      <c r="I68" s="355">
        <v>1</v>
      </c>
      <c r="J68" s="356" t="s">
        <v>24</v>
      </c>
      <c r="K68" s="357">
        <v>100</v>
      </c>
      <c r="L68" s="358">
        <f>(T68+T88+T100+T108+T120+T169+T189)/7</f>
        <v>100</v>
      </c>
      <c r="M68" s="639">
        <f t="shared" ref="M68:M71" si="9">L68/K68*100</f>
        <v>100</v>
      </c>
      <c r="N68" s="1604" t="s">
        <v>97</v>
      </c>
      <c r="O68" s="1604" t="s">
        <v>98</v>
      </c>
      <c r="P68" s="1645">
        <v>1</v>
      </c>
      <c r="Q68" s="399" t="s">
        <v>27</v>
      </c>
      <c r="R68" s="400">
        <v>100</v>
      </c>
      <c r="S68" s="401">
        <f>(T80+T84)/2</f>
        <v>100</v>
      </c>
      <c r="T68" s="402">
        <f>S68/R68*100</f>
        <v>100</v>
      </c>
      <c r="U68" s="1510"/>
    </row>
    <row r="69" spans="1:21" s="1" customFormat="1" ht="24.75" customHeight="1">
      <c r="A69" s="1592"/>
      <c r="B69" s="1595"/>
      <c r="C69" s="631"/>
      <c r="D69" s="632"/>
      <c r="E69" s="633"/>
      <c r="F69" s="633"/>
      <c r="G69" s="1602"/>
      <c r="H69" s="1605"/>
      <c r="I69" s="361"/>
      <c r="J69" s="362" t="s">
        <v>29</v>
      </c>
      <c r="K69" s="363">
        <v>100</v>
      </c>
      <c r="L69" s="358">
        <f>(T69+T89+T101+T109+T121+T170+T190)/7</f>
        <v>100</v>
      </c>
      <c r="M69" s="640">
        <f t="shared" si="9"/>
        <v>100</v>
      </c>
      <c r="N69" s="1605"/>
      <c r="O69" s="1605"/>
      <c r="P69" s="1646"/>
      <c r="Q69" s="405" t="s">
        <v>32</v>
      </c>
      <c r="R69" s="406">
        <v>100</v>
      </c>
      <c r="S69" s="68">
        <f>(T73+T85)/2</f>
        <v>100</v>
      </c>
      <c r="T69" s="407">
        <f t="shared" ref="T69:T71" si="10">S69/R69*100</f>
        <v>100</v>
      </c>
      <c r="U69" s="625"/>
    </row>
    <row r="70" spans="1:21" s="1" customFormat="1" ht="24" customHeight="1">
      <c r="A70" s="1592"/>
      <c r="B70" s="1595"/>
      <c r="C70" s="631"/>
      <c r="D70" s="632"/>
      <c r="E70" s="633"/>
      <c r="F70" s="633"/>
      <c r="G70" s="1602"/>
      <c r="H70" s="1605"/>
      <c r="I70" s="367"/>
      <c r="J70" s="362" t="s">
        <v>34</v>
      </c>
      <c r="K70" s="363">
        <v>100</v>
      </c>
      <c r="L70" s="365">
        <f>(T70+T90+T102+T110+T122+T151+T171+T191)/8</f>
        <v>100</v>
      </c>
      <c r="M70" s="640">
        <f t="shared" si="9"/>
        <v>100</v>
      </c>
      <c r="N70" s="1605"/>
      <c r="O70" s="1605"/>
      <c r="P70" s="409"/>
      <c r="Q70" s="405" t="s">
        <v>35</v>
      </c>
      <c r="R70" s="406">
        <v>100</v>
      </c>
      <c r="S70" s="68">
        <f>(T74+T78+T86)/3</f>
        <v>100</v>
      </c>
      <c r="T70" s="407">
        <f t="shared" si="10"/>
        <v>100</v>
      </c>
      <c r="U70" s="625"/>
    </row>
    <row r="71" spans="1:21" s="1" customFormat="1" ht="19.5" customHeight="1">
      <c r="A71" s="1592"/>
      <c r="B71" s="1595"/>
      <c r="C71" s="631"/>
      <c r="D71" s="632"/>
      <c r="E71" s="633"/>
      <c r="F71" s="633"/>
      <c r="G71" s="1603"/>
      <c r="H71" s="368"/>
      <c r="I71" s="367"/>
      <c r="J71" s="362" t="s">
        <v>37</v>
      </c>
      <c r="K71" s="363">
        <v>100</v>
      </c>
      <c r="L71" s="365">
        <f>(T71+T91+T103+T111+T123+T152+T172+T192)/8</f>
        <v>93.75</v>
      </c>
      <c r="M71" s="364">
        <f t="shared" si="9"/>
        <v>93.75</v>
      </c>
      <c r="N71" s="366"/>
      <c r="O71" s="1621"/>
      <c r="P71" s="410"/>
      <c r="Q71" s="471" t="s">
        <v>38</v>
      </c>
      <c r="R71" s="642">
        <v>100</v>
      </c>
      <c r="S71" s="68">
        <f>(T79+T83+T87)/3</f>
        <v>100</v>
      </c>
      <c r="T71" s="407">
        <f t="shared" si="10"/>
        <v>100</v>
      </c>
      <c r="U71" s="625"/>
    </row>
    <row r="72" spans="1:21" s="1" customFormat="1" ht="24" customHeight="1">
      <c r="A72" s="1592"/>
      <c r="B72" s="1595"/>
      <c r="C72" s="1496"/>
      <c r="D72" s="634"/>
      <c r="E72" s="635"/>
      <c r="F72" s="635"/>
      <c r="G72" s="1603"/>
      <c r="H72" s="367"/>
      <c r="I72" s="368"/>
      <c r="J72" s="370"/>
      <c r="K72" s="371"/>
      <c r="L72" s="372"/>
      <c r="M72" s="372"/>
      <c r="N72" s="1622" t="s">
        <v>99</v>
      </c>
      <c r="O72" s="1622" t="s">
        <v>100</v>
      </c>
      <c r="P72" s="1655" t="s">
        <v>101</v>
      </c>
      <c r="Q72" s="66" t="s">
        <v>27</v>
      </c>
      <c r="R72" s="414" t="s">
        <v>51</v>
      </c>
      <c r="S72" s="415">
        <v>0</v>
      </c>
      <c r="T72" s="416">
        <v>0</v>
      </c>
      <c r="U72" s="1511"/>
    </row>
    <row r="73" spans="1:21" s="1" customFormat="1" ht="24" customHeight="1">
      <c r="A73" s="1592"/>
      <c r="B73" s="1595"/>
      <c r="C73" s="1496"/>
      <c r="D73" s="634"/>
      <c r="E73" s="635"/>
      <c r="F73" s="635"/>
      <c r="G73" s="636"/>
      <c r="H73" s="367"/>
      <c r="I73" s="368"/>
      <c r="J73" s="370"/>
      <c r="K73" s="374"/>
      <c r="L73" s="372"/>
      <c r="M73" s="372"/>
      <c r="N73" s="1622"/>
      <c r="O73" s="1622"/>
      <c r="P73" s="1655"/>
      <c r="Q73" s="66" t="s">
        <v>32</v>
      </c>
      <c r="R73" s="418">
        <v>1</v>
      </c>
      <c r="S73" s="419" t="s">
        <v>102</v>
      </c>
      <c r="T73" s="420">
        <f>S73/R73*100</f>
        <v>100</v>
      </c>
      <c r="U73" s="1512" t="s">
        <v>103</v>
      </c>
    </row>
    <row r="74" spans="1:21" s="1" customFormat="1" ht="24" customHeight="1">
      <c r="A74" s="1592"/>
      <c r="B74" s="1595"/>
      <c r="C74" s="1496"/>
      <c r="D74" s="634"/>
      <c r="E74" s="635"/>
      <c r="F74" s="635"/>
      <c r="G74" s="636"/>
      <c r="H74" s="367"/>
      <c r="I74" s="368"/>
      <c r="J74" s="370"/>
      <c r="K74" s="374"/>
      <c r="L74" s="372"/>
      <c r="M74" s="372"/>
      <c r="N74" s="1622"/>
      <c r="O74" s="1622"/>
      <c r="P74" s="1655"/>
      <c r="Q74" s="66" t="s">
        <v>35</v>
      </c>
      <c r="R74" s="418">
        <v>1</v>
      </c>
      <c r="S74" s="419" t="s">
        <v>102</v>
      </c>
      <c r="T74" s="420">
        <f>S74/R74*100</f>
        <v>100</v>
      </c>
      <c r="U74" s="1513" t="s">
        <v>484</v>
      </c>
    </row>
    <row r="75" spans="1:21" s="1" customFormat="1" ht="24" customHeight="1">
      <c r="A75" s="1592"/>
      <c r="B75" s="1595"/>
      <c r="C75" s="1496"/>
      <c r="D75" s="634"/>
      <c r="E75" s="635"/>
      <c r="F75" s="635"/>
      <c r="G75" s="636"/>
      <c r="H75" s="367"/>
      <c r="I75" s="368"/>
      <c r="J75" s="370"/>
      <c r="K75" s="374"/>
      <c r="L75" s="372"/>
      <c r="M75" s="372"/>
      <c r="N75" s="1622"/>
      <c r="O75" s="1622"/>
      <c r="P75" s="1655"/>
      <c r="Q75" s="66" t="s">
        <v>38</v>
      </c>
      <c r="R75" s="659" t="s">
        <v>51</v>
      </c>
      <c r="S75" s="422"/>
      <c r="T75" s="422"/>
      <c r="U75" s="1512"/>
    </row>
    <row r="76" spans="1:21" s="1" customFormat="1" ht="24" customHeight="1">
      <c r="A76" s="1514"/>
      <c r="B76" s="635"/>
      <c r="C76" s="637"/>
      <c r="D76" s="638"/>
      <c r="E76" s="635"/>
      <c r="F76" s="635"/>
      <c r="G76" s="636"/>
      <c r="H76" s="367"/>
      <c r="I76" s="368"/>
      <c r="J76" s="370"/>
      <c r="K76" s="374"/>
      <c r="L76" s="372"/>
      <c r="M76" s="372"/>
      <c r="N76" s="1622" t="s">
        <v>104</v>
      </c>
      <c r="O76" s="1622" t="s">
        <v>105</v>
      </c>
      <c r="P76" s="1655" t="s">
        <v>101</v>
      </c>
      <c r="Q76" s="71" t="s">
        <v>27</v>
      </c>
      <c r="R76" s="660" t="s">
        <v>51</v>
      </c>
      <c r="S76" s="423"/>
      <c r="T76" s="416"/>
      <c r="U76" s="542"/>
    </row>
    <row r="77" spans="1:21" s="1" customFormat="1" ht="24" customHeight="1">
      <c r="A77" s="1514"/>
      <c r="B77" s="635"/>
      <c r="C77" s="637"/>
      <c r="D77" s="638"/>
      <c r="E77" s="635"/>
      <c r="F77" s="635"/>
      <c r="G77" s="636"/>
      <c r="H77" s="367"/>
      <c r="I77" s="368"/>
      <c r="J77" s="370"/>
      <c r="K77" s="374"/>
      <c r="L77" s="372"/>
      <c r="M77" s="372"/>
      <c r="N77" s="1622"/>
      <c r="O77" s="1622"/>
      <c r="P77" s="1655"/>
      <c r="Q77" s="66" t="s">
        <v>32</v>
      </c>
      <c r="R77" s="425" t="s">
        <v>51</v>
      </c>
      <c r="S77" s="423"/>
      <c r="T77" s="426"/>
      <c r="U77" s="1512"/>
    </row>
    <row r="78" spans="1:21" s="1" customFormat="1" ht="24" customHeight="1">
      <c r="A78" s="1514"/>
      <c r="B78" s="635"/>
      <c r="C78" s="637"/>
      <c r="D78" s="638"/>
      <c r="E78" s="635"/>
      <c r="F78" s="635"/>
      <c r="G78" s="636"/>
      <c r="H78" s="367"/>
      <c r="I78" s="368"/>
      <c r="J78" s="370"/>
      <c r="K78" s="374"/>
      <c r="L78" s="372"/>
      <c r="M78" s="372"/>
      <c r="N78" s="1622"/>
      <c r="O78" s="1622"/>
      <c r="P78" s="1655"/>
      <c r="Q78" s="66" t="s">
        <v>35</v>
      </c>
      <c r="R78" s="425">
        <v>1</v>
      </c>
      <c r="S78" s="427" t="s">
        <v>102</v>
      </c>
      <c r="T78" s="420">
        <f>S78/R78*100</f>
        <v>100</v>
      </c>
      <c r="U78" s="1515"/>
    </row>
    <row r="79" spans="1:21" s="1" customFormat="1" ht="24" customHeight="1">
      <c r="A79" s="1514"/>
      <c r="B79" s="635"/>
      <c r="C79" s="637"/>
      <c r="D79" s="638"/>
      <c r="E79" s="635"/>
      <c r="F79" s="635"/>
      <c r="G79" s="636"/>
      <c r="H79" s="367"/>
      <c r="I79" s="368"/>
      <c r="J79" s="370"/>
      <c r="K79" s="374"/>
      <c r="L79" s="372"/>
      <c r="M79" s="372"/>
      <c r="N79" s="1622"/>
      <c r="O79" s="1622"/>
      <c r="P79" s="1655"/>
      <c r="Q79" s="62" t="s">
        <v>38</v>
      </c>
      <c r="R79" s="425">
        <v>1</v>
      </c>
      <c r="S79" s="1417" t="s">
        <v>102</v>
      </c>
      <c r="T79" s="420">
        <f>S79/R79*100</f>
        <v>100</v>
      </c>
      <c r="U79" s="1515"/>
    </row>
    <row r="80" spans="1:21" s="1" customFormat="1" ht="24" customHeight="1">
      <c r="A80" s="1514"/>
      <c r="B80" s="635"/>
      <c r="C80" s="637"/>
      <c r="D80" s="638"/>
      <c r="E80" s="635"/>
      <c r="F80" s="635"/>
      <c r="G80" s="636"/>
      <c r="H80" s="367"/>
      <c r="I80" s="368"/>
      <c r="J80" s="370"/>
      <c r="K80" s="374"/>
      <c r="L80" s="372"/>
      <c r="M80" s="372"/>
      <c r="N80" s="1622" t="s">
        <v>106</v>
      </c>
      <c r="O80" s="1622" t="s">
        <v>107</v>
      </c>
      <c r="P80" s="1655" t="s">
        <v>101</v>
      </c>
      <c r="Q80" s="66" t="s">
        <v>27</v>
      </c>
      <c r="R80" s="425">
        <v>1</v>
      </c>
      <c r="S80" s="428" t="s">
        <v>102</v>
      </c>
      <c r="T80" s="420">
        <f>S80/R80*100</f>
        <v>100</v>
      </c>
      <c r="U80" s="1515" t="s">
        <v>108</v>
      </c>
    </row>
    <row r="81" spans="1:21" s="1" customFormat="1" ht="24" customHeight="1">
      <c r="A81" s="1514"/>
      <c r="B81" s="635"/>
      <c r="C81" s="637"/>
      <c r="D81" s="638"/>
      <c r="E81" s="635"/>
      <c r="F81" s="635"/>
      <c r="G81" s="636"/>
      <c r="H81" s="367"/>
      <c r="I81" s="368"/>
      <c r="J81" s="370"/>
      <c r="K81" s="374"/>
      <c r="L81" s="372"/>
      <c r="M81" s="372"/>
      <c r="N81" s="1622"/>
      <c r="O81" s="1622"/>
      <c r="P81" s="1655"/>
      <c r="Q81" s="66" t="s">
        <v>32</v>
      </c>
      <c r="R81" s="425"/>
      <c r="S81" s="423"/>
      <c r="T81" s="420"/>
      <c r="U81" s="1515"/>
    </row>
    <row r="82" spans="1:21" s="1" customFormat="1" ht="24" customHeight="1">
      <c r="A82" s="1514"/>
      <c r="B82" s="635"/>
      <c r="C82" s="637"/>
      <c r="D82" s="638"/>
      <c r="E82" s="635"/>
      <c r="F82" s="635"/>
      <c r="G82" s="636"/>
      <c r="H82" s="367"/>
      <c r="I82" s="368"/>
      <c r="J82" s="370"/>
      <c r="K82" s="374"/>
      <c r="L82" s="372"/>
      <c r="M82" s="372"/>
      <c r="N82" s="1622"/>
      <c r="O82" s="1622"/>
      <c r="P82" s="1655"/>
      <c r="Q82" s="66" t="s">
        <v>35</v>
      </c>
      <c r="R82" s="661" t="s">
        <v>51</v>
      </c>
      <c r="S82" s="423"/>
      <c r="T82" s="426"/>
      <c r="U82" s="1515"/>
    </row>
    <row r="83" spans="1:21" s="1" customFormat="1" ht="24" customHeight="1">
      <c r="A83" s="1514"/>
      <c r="B83" s="635"/>
      <c r="C83" s="637"/>
      <c r="D83" s="638"/>
      <c r="E83" s="635"/>
      <c r="F83" s="635"/>
      <c r="G83" s="636"/>
      <c r="H83" s="367"/>
      <c r="I83" s="368"/>
      <c r="J83" s="370"/>
      <c r="K83" s="374"/>
      <c r="L83" s="372"/>
      <c r="M83" s="372"/>
      <c r="N83" s="1622"/>
      <c r="O83" s="1622"/>
      <c r="P83" s="1655"/>
      <c r="Q83" s="66" t="s">
        <v>38</v>
      </c>
      <c r="R83" s="425">
        <v>1</v>
      </c>
      <c r="S83" s="1417" t="s">
        <v>102</v>
      </c>
      <c r="T83" s="420">
        <f>S83/R83*100</f>
        <v>100</v>
      </c>
      <c r="U83" s="1516" t="s">
        <v>258</v>
      </c>
    </row>
    <row r="84" spans="1:21" s="1" customFormat="1" ht="27.75" customHeight="1">
      <c r="A84" s="1514"/>
      <c r="B84" s="635"/>
      <c r="C84" s="637"/>
      <c r="D84" s="638"/>
      <c r="E84" s="635"/>
      <c r="F84" s="635"/>
      <c r="G84" s="636"/>
      <c r="H84" s="367"/>
      <c r="I84" s="368"/>
      <c r="J84" s="370"/>
      <c r="K84" s="374"/>
      <c r="L84" s="372"/>
      <c r="M84" s="372"/>
      <c r="N84" s="1622" t="s">
        <v>109</v>
      </c>
      <c r="O84" s="1622" t="s">
        <v>110</v>
      </c>
      <c r="P84" s="1656" t="s">
        <v>453</v>
      </c>
      <c r="Q84" s="71" t="s">
        <v>27</v>
      </c>
      <c r="R84" s="425">
        <v>4</v>
      </c>
      <c r="S84" s="1417" t="s">
        <v>123</v>
      </c>
      <c r="T84" s="420">
        <f t="shared" ref="T84:T117" si="11">S84/R84*100</f>
        <v>100</v>
      </c>
      <c r="U84" s="1517" t="s">
        <v>259</v>
      </c>
    </row>
    <row r="85" spans="1:21" s="1" customFormat="1" ht="28.5" customHeight="1">
      <c r="A85" s="1514"/>
      <c r="B85" s="635"/>
      <c r="C85" s="637"/>
      <c r="D85" s="638"/>
      <c r="E85" s="635"/>
      <c r="F85" s="635"/>
      <c r="G85" s="636"/>
      <c r="H85" s="367"/>
      <c r="I85" s="368"/>
      <c r="J85" s="370"/>
      <c r="K85" s="374"/>
      <c r="L85" s="372"/>
      <c r="M85" s="372"/>
      <c r="N85" s="1622"/>
      <c r="O85" s="1622"/>
      <c r="P85" s="1655"/>
      <c r="Q85" s="66" t="s">
        <v>32</v>
      </c>
      <c r="R85" s="425">
        <v>2</v>
      </c>
      <c r="S85" s="428" t="s">
        <v>72</v>
      </c>
      <c r="T85" s="420">
        <f t="shared" si="11"/>
        <v>100</v>
      </c>
      <c r="U85" s="1515" t="s">
        <v>111</v>
      </c>
    </row>
    <row r="86" spans="1:21" s="1" customFormat="1" ht="24.75" customHeight="1">
      <c r="A86" s="1514"/>
      <c r="B86" s="635"/>
      <c r="C86" s="637"/>
      <c r="D86" s="638"/>
      <c r="E86" s="635"/>
      <c r="F86" s="635"/>
      <c r="G86" s="636"/>
      <c r="H86" s="367"/>
      <c r="I86" s="368"/>
      <c r="J86" s="370"/>
      <c r="K86" s="374"/>
      <c r="L86" s="372"/>
      <c r="M86" s="372"/>
      <c r="N86" s="1622"/>
      <c r="O86" s="1622"/>
      <c r="P86" s="1655"/>
      <c r="Q86" s="66" t="s">
        <v>35</v>
      </c>
      <c r="R86" s="425">
        <v>2</v>
      </c>
      <c r="S86" s="428" t="s">
        <v>72</v>
      </c>
      <c r="T86" s="420">
        <f t="shared" si="11"/>
        <v>100</v>
      </c>
      <c r="U86" s="1518"/>
    </row>
    <row r="87" spans="1:21" s="1" customFormat="1" ht="26.25" customHeight="1" thickBot="1">
      <c r="A87" s="1514"/>
      <c r="B87" s="635"/>
      <c r="C87" s="637"/>
      <c r="D87" s="638"/>
      <c r="E87" s="635"/>
      <c r="F87" s="635"/>
      <c r="G87" s="636"/>
      <c r="H87" s="367"/>
      <c r="I87" s="368"/>
      <c r="J87" s="370"/>
      <c r="K87" s="374"/>
      <c r="L87" s="372"/>
      <c r="M87" s="372"/>
      <c r="N87" s="1622"/>
      <c r="O87" s="1622"/>
      <c r="P87" s="1655"/>
      <c r="Q87" s="66" t="s">
        <v>38</v>
      </c>
      <c r="R87" s="425">
        <v>2</v>
      </c>
      <c r="S87" s="1417" t="s">
        <v>72</v>
      </c>
      <c r="T87" s="420">
        <f t="shared" si="11"/>
        <v>100</v>
      </c>
      <c r="U87" s="1518"/>
    </row>
    <row r="88" spans="1:21" s="1" customFormat="1" ht="24" customHeight="1">
      <c r="A88" s="1514"/>
      <c r="B88" s="635"/>
      <c r="C88" s="637"/>
      <c r="D88" s="638"/>
      <c r="E88" s="635"/>
      <c r="F88" s="635"/>
      <c r="G88" s="636"/>
      <c r="H88" s="367"/>
      <c r="I88" s="368"/>
      <c r="J88" s="367"/>
      <c r="K88" s="381"/>
      <c r="L88" s="536"/>
      <c r="M88" s="382"/>
      <c r="N88" s="1601" t="s">
        <v>112</v>
      </c>
      <c r="O88" s="1604" t="s">
        <v>113</v>
      </c>
      <c r="P88" s="1645">
        <v>1</v>
      </c>
      <c r="Q88" s="399" t="s">
        <v>27</v>
      </c>
      <c r="R88" s="429">
        <v>100</v>
      </c>
      <c r="S88" s="430">
        <f>(T92+T96)/2</f>
        <v>100</v>
      </c>
      <c r="T88" s="431">
        <f t="shared" si="11"/>
        <v>100</v>
      </c>
      <c r="U88" s="1510"/>
    </row>
    <row r="89" spans="1:21" s="1" customFormat="1" ht="24" customHeight="1">
      <c r="A89" s="1514"/>
      <c r="B89" s="635"/>
      <c r="C89" s="637"/>
      <c r="D89" s="638"/>
      <c r="E89" s="635"/>
      <c r="F89" s="635"/>
      <c r="G89" s="636"/>
      <c r="H89" s="367"/>
      <c r="I89" s="368"/>
      <c r="J89" s="367"/>
      <c r="K89" s="381"/>
      <c r="L89" s="382"/>
      <c r="M89" s="382"/>
      <c r="N89" s="1602"/>
      <c r="O89" s="1605"/>
      <c r="P89" s="1657"/>
      <c r="Q89" s="405" t="s">
        <v>32</v>
      </c>
      <c r="R89" s="69">
        <v>100</v>
      </c>
      <c r="S89" s="433">
        <f>(T93+T97)/2</f>
        <v>100</v>
      </c>
      <c r="T89" s="407">
        <f t="shared" si="11"/>
        <v>100</v>
      </c>
      <c r="U89" s="1519"/>
    </row>
    <row r="90" spans="1:21" s="1" customFormat="1" ht="24" customHeight="1">
      <c r="A90" s="1514"/>
      <c r="B90" s="635"/>
      <c r="C90" s="637"/>
      <c r="D90" s="638"/>
      <c r="E90" s="635"/>
      <c r="F90" s="635"/>
      <c r="G90" s="636"/>
      <c r="H90" s="367"/>
      <c r="I90" s="368"/>
      <c r="J90" s="367"/>
      <c r="K90" s="381"/>
      <c r="L90" s="382"/>
      <c r="M90" s="382"/>
      <c r="N90" s="1602"/>
      <c r="O90" s="1605"/>
      <c r="P90" s="409"/>
      <c r="Q90" s="405" t="s">
        <v>35</v>
      </c>
      <c r="R90" s="69">
        <v>100</v>
      </c>
      <c r="S90" s="435">
        <f>(T94+T98)/2</f>
        <v>100</v>
      </c>
      <c r="T90" s="407">
        <f t="shared" si="11"/>
        <v>100</v>
      </c>
      <c r="U90" s="1519"/>
    </row>
    <row r="91" spans="1:21" s="1" customFormat="1" ht="24" customHeight="1">
      <c r="A91" s="1514"/>
      <c r="B91" s="635"/>
      <c r="C91" s="637"/>
      <c r="D91" s="638"/>
      <c r="E91" s="635"/>
      <c r="F91" s="635"/>
      <c r="G91" s="636"/>
      <c r="H91" s="367"/>
      <c r="I91" s="368"/>
      <c r="J91" s="367"/>
      <c r="K91" s="381"/>
      <c r="L91" s="382"/>
      <c r="M91" s="382"/>
      <c r="N91" s="366"/>
      <c r="O91" s="360"/>
      <c r="P91" s="409"/>
      <c r="Q91" s="436" t="s">
        <v>38</v>
      </c>
      <c r="R91" s="72">
        <v>100</v>
      </c>
      <c r="S91" s="73">
        <f>(T95+T99)/2</f>
        <v>100</v>
      </c>
      <c r="T91" s="437">
        <f t="shared" si="11"/>
        <v>100</v>
      </c>
      <c r="U91" s="1502"/>
    </row>
    <row r="92" spans="1:21" s="1" customFormat="1" ht="24" customHeight="1">
      <c r="A92" s="1514"/>
      <c r="B92" s="635"/>
      <c r="C92" s="637"/>
      <c r="D92" s="638"/>
      <c r="E92" s="635"/>
      <c r="F92" s="635"/>
      <c r="G92" s="636"/>
      <c r="H92" s="367"/>
      <c r="I92" s="368"/>
      <c r="J92" s="367"/>
      <c r="K92" s="381"/>
      <c r="L92" s="382"/>
      <c r="M92" s="382"/>
      <c r="N92" s="1622" t="s">
        <v>114</v>
      </c>
      <c r="O92" s="1622" t="s">
        <v>115</v>
      </c>
      <c r="P92" s="1655" t="s">
        <v>116</v>
      </c>
      <c r="Q92" s="66" t="s">
        <v>27</v>
      </c>
      <c r="R92" s="439">
        <v>18</v>
      </c>
      <c r="S92" s="662" t="s">
        <v>117</v>
      </c>
      <c r="T92" s="440">
        <f t="shared" si="11"/>
        <v>100</v>
      </c>
      <c r="U92" s="544" t="s">
        <v>118</v>
      </c>
    </row>
    <row r="93" spans="1:21" s="1" customFormat="1" ht="24" customHeight="1">
      <c r="A93" s="1514"/>
      <c r="B93" s="635"/>
      <c r="C93" s="637"/>
      <c r="D93" s="638"/>
      <c r="E93" s="635"/>
      <c r="F93" s="635"/>
      <c r="G93" s="636"/>
      <c r="H93" s="367"/>
      <c r="I93" s="368"/>
      <c r="J93" s="367"/>
      <c r="K93" s="381"/>
      <c r="L93" s="382"/>
      <c r="M93" s="382"/>
      <c r="N93" s="1622"/>
      <c r="O93" s="1622"/>
      <c r="P93" s="1655"/>
      <c r="Q93" s="66" t="s">
        <v>32</v>
      </c>
      <c r="R93" s="439">
        <v>18</v>
      </c>
      <c r="S93" s="662" t="s">
        <v>117</v>
      </c>
      <c r="T93" s="440">
        <f t="shared" si="11"/>
        <v>100</v>
      </c>
      <c r="U93" s="544" t="s">
        <v>118</v>
      </c>
    </row>
    <row r="94" spans="1:21" s="1" customFormat="1" ht="24" customHeight="1">
      <c r="A94" s="1514"/>
      <c r="B94" s="635"/>
      <c r="C94" s="637"/>
      <c r="D94" s="638"/>
      <c r="E94" s="635"/>
      <c r="F94" s="635"/>
      <c r="G94" s="636"/>
      <c r="H94" s="367"/>
      <c r="I94" s="368"/>
      <c r="J94" s="367"/>
      <c r="K94" s="381"/>
      <c r="L94" s="382"/>
      <c r="M94" s="382"/>
      <c r="N94" s="1622"/>
      <c r="O94" s="1622"/>
      <c r="P94" s="1655"/>
      <c r="Q94" s="66" t="s">
        <v>35</v>
      </c>
      <c r="R94" s="439">
        <v>18</v>
      </c>
      <c r="S94" s="662" t="s">
        <v>117</v>
      </c>
      <c r="T94" s="440">
        <f t="shared" si="11"/>
        <v>100</v>
      </c>
      <c r="U94" s="544" t="s">
        <v>118</v>
      </c>
    </row>
    <row r="95" spans="1:21" s="1" customFormat="1" ht="24" customHeight="1">
      <c r="A95" s="1514"/>
      <c r="B95" s="635"/>
      <c r="C95" s="637"/>
      <c r="D95" s="638"/>
      <c r="E95" s="635"/>
      <c r="F95" s="635"/>
      <c r="G95" s="636"/>
      <c r="H95" s="367"/>
      <c r="I95" s="368"/>
      <c r="J95" s="367"/>
      <c r="K95" s="381"/>
      <c r="L95" s="382"/>
      <c r="M95" s="382"/>
      <c r="N95" s="1622"/>
      <c r="O95" s="1622"/>
      <c r="P95" s="1655"/>
      <c r="Q95" s="71" t="s">
        <v>38</v>
      </c>
      <c r="R95" s="439">
        <v>18</v>
      </c>
      <c r="S95" s="1419" t="s">
        <v>117</v>
      </c>
      <c r="T95" s="442">
        <f t="shared" si="11"/>
        <v>100</v>
      </c>
      <c r="U95" s="544" t="s">
        <v>118</v>
      </c>
    </row>
    <row r="96" spans="1:21" s="1" customFormat="1" ht="55.5" customHeight="1">
      <c r="A96" s="1514"/>
      <c r="B96" s="635"/>
      <c r="C96" s="637"/>
      <c r="D96" s="638"/>
      <c r="E96" s="635"/>
      <c r="F96" s="635"/>
      <c r="G96" s="636"/>
      <c r="H96" s="367"/>
      <c r="I96" s="368"/>
      <c r="J96" s="367"/>
      <c r="K96" s="381"/>
      <c r="L96" s="382"/>
      <c r="M96" s="382"/>
      <c r="N96" s="1622" t="s">
        <v>119</v>
      </c>
      <c r="O96" s="1622" t="s">
        <v>120</v>
      </c>
      <c r="P96" s="1655" t="s">
        <v>121</v>
      </c>
      <c r="Q96" s="71" t="s">
        <v>27</v>
      </c>
      <c r="R96" s="425">
        <v>6</v>
      </c>
      <c r="S96" s="443">
        <v>6</v>
      </c>
      <c r="T96" s="440">
        <f t="shared" si="11"/>
        <v>100</v>
      </c>
      <c r="U96" s="1520" t="s">
        <v>122</v>
      </c>
    </row>
    <row r="97" spans="1:21" s="1" customFormat="1" ht="41.25" customHeight="1">
      <c r="A97" s="1514"/>
      <c r="B97" s="635"/>
      <c r="C97" s="637"/>
      <c r="D97" s="638"/>
      <c r="E97" s="635"/>
      <c r="F97" s="635"/>
      <c r="G97" s="636"/>
      <c r="H97" s="367"/>
      <c r="I97" s="368"/>
      <c r="J97" s="367"/>
      <c r="K97" s="381"/>
      <c r="L97" s="382"/>
      <c r="M97" s="382"/>
      <c r="N97" s="1622"/>
      <c r="O97" s="1622"/>
      <c r="P97" s="1655"/>
      <c r="Q97" s="66" t="s">
        <v>32</v>
      </c>
      <c r="R97" s="425">
        <v>4</v>
      </c>
      <c r="S97" s="445" t="s">
        <v>123</v>
      </c>
      <c r="T97" s="446">
        <f t="shared" si="11"/>
        <v>100</v>
      </c>
      <c r="U97" s="1520" t="s">
        <v>124</v>
      </c>
    </row>
    <row r="98" spans="1:21" s="1" customFormat="1" ht="28.5" customHeight="1">
      <c r="A98" s="1514"/>
      <c r="B98" s="635"/>
      <c r="C98" s="637"/>
      <c r="D98" s="638"/>
      <c r="E98" s="635"/>
      <c r="F98" s="635"/>
      <c r="G98" s="636"/>
      <c r="H98" s="367"/>
      <c r="I98" s="368"/>
      <c r="J98" s="367"/>
      <c r="K98" s="381"/>
      <c r="L98" s="382"/>
      <c r="M98" s="382"/>
      <c r="N98" s="1622"/>
      <c r="O98" s="1622"/>
      <c r="P98" s="1655"/>
      <c r="Q98" s="66" t="s">
        <v>35</v>
      </c>
      <c r="R98" s="425">
        <v>4</v>
      </c>
      <c r="S98" s="445" t="s">
        <v>123</v>
      </c>
      <c r="T98" s="440">
        <f t="shared" si="11"/>
        <v>100</v>
      </c>
      <c r="U98" s="1520" t="s">
        <v>465</v>
      </c>
    </row>
    <row r="99" spans="1:21" s="1" customFormat="1" ht="27" customHeight="1" thickBot="1">
      <c r="A99" s="1514"/>
      <c r="B99" s="635"/>
      <c r="C99" s="637"/>
      <c r="D99" s="638"/>
      <c r="E99" s="635"/>
      <c r="F99" s="635"/>
      <c r="G99" s="636"/>
      <c r="H99" s="367"/>
      <c r="I99" s="368"/>
      <c r="J99" s="367"/>
      <c r="K99" s="381"/>
      <c r="L99" s="382"/>
      <c r="M99" s="382"/>
      <c r="N99" s="1622"/>
      <c r="O99" s="1622"/>
      <c r="P99" s="1655"/>
      <c r="Q99" s="447" t="s">
        <v>38</v>
      </c>
      <c r="R99" s="425">
        <v>4</v>
      </c>
      <c r="S99" s="1420" t="s">
        <v>123</v>
      </c>
      <c r="T99" s="440">
        <f t="shared" si="11"/>
        <v>100</v>
      </c>
      <c r="U99" s="1520" t="s">
        <v>466</v>
      </c>
    </row>
    <row r="100" spans="1:21" s="1" customFormat="1" ht="24" customHeight="1">
      <c r="A100" s="1514"/>
      <c r="B100" s="635"/>
      <c r="C100" s="637"/>
      <c r="D100" s="638"/>
      <c r="E100" s="635"/>
      <c r="F100" s="635"/>
      <c r="G100" s="636"/>
      <c r="H100" s="367"/>
      <c r="I100" s="368"/>
      <c r="J100" s="367"/>
      <c r="K100" s="388"/>
      <c r="L100" s="382"/>
      <c r="M100" s="382"/>
      <c r="N100" s="1604" t="s">
        <v>125</v>
      </c>
      <c r="O100" s="1604" t="s">
        <v>126</v>
      </c>
      <c r="P100" s="1645">
        <v>1</v>
      </c>
      <c r="Q100" s="399" t="s">
        <v>27</v>
      </c>
      <c r="R100" s="429">
        <v>100</v>
      </c>
      <c r="S100" s="448">
        <f>T104</f>
        <v>100</v>
      </c>
      <c r="T100" s="449">
        <f t="shared" si="11"/>
        <v>100</v>
      </c>
      <c r="U100" s="1521"/>
    </row>
    <row r="101" spans="1:21" s="1" customFormat="1" ht="24" customHeight="1">
      <c r="A101" s="1514"/>
      <c r="B101" s="635"/>
      <c r="C101" s="637"/>
      <c r="D101" s="638"/>
      <c r="E101" s="635"/>
      <c r="F101" s="635"/>
      <c r="G101" s="636"/>
      <c r="H101" s="367"/>
      <c r="I101" s="368"/>
      <c r="J101" s="367"/>
      <c r="K101" s="388"/>
      <c r="L101" s="382"/>
      <c r="M101" s="382"/>
      <c r="N101" s="1605"/>
      <c r="O101" s="1605"/>
      <c r="P101" s="1646"/>
      <c r="Q101" s="405" t="s">
        <v>32</v>
      </c>
      <c r="R101" s="69">
        <v>100</v>
      </c>
      <c r="S101" s="452">
        <f>T105</f>
        <v>100</v>
      </c>
      <c r="T101" s="453">
        <f t="shared" si="11"/>
        <v>100</v>
      </c>
      <c r="U101" s="1522"/>
    </row>
    <row r="102" spans="1:21" s="1" customFormat="1" ht="24" customHeight="1">
      <c r="A102" s="1514"/>
      <c r="B102" s="635"/>
      <c r="C102" s="637"/>
      <c r="D102" s="638"/>
      <c r="E102" s="635"/>
      <c r="F102" s="635"/>
      <c r="G102" s="636"/>
      <c r="H102" s="367"/>
      <c r="I102" s="368"/>
      <c r="J102" s="367"/>
      <c r="K102" s="388"/>
      <c r="L102" s="382"/>
      <c r="M102" s="382"/>
      <c r="N102" s="1605"/>
      <c r="O102" s="1605"/>
      <c r="P102" s="409"/>
      <c r="Q102" s="405" t="s">
        <v>35</v>
      </c>
      <c r="R102" s="69">
        <v>100</v>
      </c>
      <c r="S102" s="455">
        <f>T106</f>
        <v>100</v>
      </c>
      <c r="T102" s="456">
        <f t="shared" si="11"/>
        <v>100</v>
      </c>
      <c r="U102" s="1522"/>
    </row>
    <row r="103" spans="1:21" s="1" customFormat="1" ht="24" customHeight="1">
      <c r="A103" s="1514"/>
      <c r="B103" s="635"/>
      <c r="C103" s="637"/>
      <c r="D103" s="638"/>
      <c r="E103" s="635"/>
      <c r="F103" s="635"/>
      <c r="G103" s="636"/>
      <c r="H103" s="367"/>
      <c r="I103" s="368"/>
      <c r="J103" s="367"/>
      <c r="K103" s="388"/>
      <c r="L103" s="382"/>
      <c r="M103" s="382"/>
      <c r="N103" s="1621"/>
      <c r="O103" s="457"/>
      <c r="P103" s="410"/>
      <c r="Q103" s="458" t="s">
        <v>38</v>
      </c>
      <c r="R103" s="459">
        <v>100</v>
      </c>
      <c r="S103" s="455">
        <f>T107</f>
        <v>100</v>
      </c>
      <c r="T103" s="453">
        <f t="shared" si="11"/>
        <v>100</v>
      </c>
      <c r="U103" s="1523"/>
    </row>
    <row r="104" spans="1:21" s="1" customFormat="1" ht="28.5" customHeight="1">
      <c r="A104" s="1514"/>
      <c r="B104" s="635"/>
      <c r="C104" s="637"/>
      <c r="D104" s="638"/>
      <c r="E104" s="635"/>
      <c r="F104" s="635"/>
      <c r="G104" s="636"/>
      <c r="H104" s="367"/>
      <c r="I104" s="368"/>
      <c r="J104" s="367"/>
      <c r="K104" s="388"/>
      <c r="L104" s="382"/>
      <c r="M104" s="382"/>
      <c r="N104" s="1612" t="s">
        <v>127</v>
      </c>
      <c r="O104" s="1639" t="s">
        <v>128</v>
      </c>
      <c r="P104" s="461" t="s">
        <v>129</v>
      </c>
      <c r="Q104" s="66" t="s">
        <v>27</v>
      </c>
      <c r="R104" s="462">
        <v>1</v>
      </c>
      <c r="S104" s="663" t="s">
        <v>102</v>
      </c>
      <c r="T104" s="463">
        <f t="shared" si="11"/>
        <v>100</v>
      </c>
      <c r="U104" s="1524" t="s">
        <v>130</v>
      </c>
    </row>
    <row r="105" spans="1:21" s="1" customFormat="1" ht="28.5" customHeight="1">
      <c r="A105" s="1514"/>
      <c r="B105" s="635"/>
      <c r="C105" s="637"/>
      <c r="D105" s="638"/>
      <c r="E105" s="635"/>
      <c r="F105" s="635"/>
      <c r="G105" s="636"/>
      <c r="H105" s="367"/>
      <c r="I105" s="368"/>
      <c r="J105" s="367"/>
      <c r="K105" s="388"/>
      <c r="L105" s="382"/>
      <c r="M105" s="382"/>
      <c r="N105" s="1613"/>
      <c r="O105" s="1637"/>
      <c r="P105" s="466"/>
      <c r="Q105" s="66" t="s">
        <v>32</v>
      </c>
      <c r="R105" s="467">
        <v>1</v>
      </c>
      <c r="S105" s="445" t="s">
        <v>102</v>
      </c>
      <c r="T105" s="440">
        <f t="shared" si="11"/>
        <v>100</v>
      </c>
      <c r="U105" s="1524" t="s">
        <v>131</v>
      </c>
    </row>
    <row r="106" spans="1:21" s="1" customFormat="1" ht="28.5" customHeight="1">
      <c r="A106" s="1514"/>
      <c r="B106" s="635"/>
      <c r="C106" s="637"/>
      <c r="D106" s="638"/>
      <c r="E106" s="635"/>
      <c r="F106" s="635"/>
      <c r="G106" s="636"/>
      <c r="H106" s="367"/>
      <c r="I106" s="368"/>
      <c r="J106" s="367"/>
      <c r="K106" s="388"/>
      <c r="L106" s="382"/>
      <c r="M106" s="382"/>
      <c r="N106" s="1613"/>
      <c r="O106" s="1637"/>
      <c r="P106" s="466"/>
      <c r="Q106" s="66" t="s">
        <v>35</v>
      </c>
      <c r="R106" s="467">
        <v>1</v>
      </c>
      <c r="S106" s="445" t="s">
        <v>102</v>
      </c>
      <c r="T106" s="440">
        <f t="shared" si="11"/>
        <v>100</v>
      </c>
      <c r="U106" s="1524" t="s">
        <v>132</v>
      </c>
    </row>
    <row r="107" spans="1:21" s="1" customFormat="1" ht="28.5" customHeight="1" thickBot="1">
      <c r="A107" s="1514"/>
      <c r="B107" s="635"/>
      <c r="C107" s="637"/>
      <c r="D107" s="638"/>
      <c r="E107" s="635"/>
      <c r="F107" s="635"/>
      <c r="G107" s="636"/>
      <c r="H107" s="367"/>
      <c r="I107" s="368"/>
      <c r="J107" s="367"/>
      <c r="K107" s="388"/>
      <c r="L107" s="382"/>
      <c r="M107" s="382"/>
      <c r="N107" s="1613"/>
      <c r="O107" s="1637"/>
      <c r="P107" s="466"/>
      <c r="Q107" s="62" t="s">
        <v>38</v>
      </c>
      <c r="R107" s="468">
        <v>1</v>
      </c>
      <c r="S107" s="1421" t="s">
        <v>102</v>
      </c>
      <c r="T107" s="440">
        <f t="shared" si="11"/>
        <v>100</v>
      </c>
      <c r="U107" s="1524" t="s">
        <v>132</v>
      </c>
    </row>
    <row r="108" spans="1:21" s="1" customFormat="1" ht="24" customHeight="1">
      <c r="A108" s="1514"/>
      <c r="B108" s="635"/>
      <c r="C108" s="637"/>
      <c r="D108" s="638"/>
      <c r="E108" s="635"/>
      <c r="F108" s="635"/>
      <c r="G108" s="636"/>
      <c r="H108" s="367"/>
      <c r="I108" s="368"/>
      <c r="J108" s="367"/>
      <c r="K108" s="388"/>
      <c r="L108" s="382"/>
      <c r="M108" s="382"/>
      <c r="N108" s="1604" t="s">
        <v>133</v>
      </c>
      <c r="O108" s="1601" t="s">
        <v>134</v>
      </c>
      <c r="P108" s="469">
        <v>1</v>
      </c>
      <c r="Q108" s="399" t="s">
        <v>27</v>
      </c>
      <c r="R108" s="470">
        <v>100</v>
      </c>
      <c r="S108" s="448">
        <f>T112</f>
        <v>100</v>
      </c>
      <c r="T108" s="449">
        <f t="shared" si="11"/>
        <v>100</v>
      </c>
      <c r="U108" s="1510"/>
    </row>
    <row r="109" spans="1:21" s="1" customFormat="1" ht="24" customHeight="1">
      <c r="A109" s="1514"/>
      <c r="B109" s="635"/>
      <c r="C109" s="637"/>
      <c r="D109" s="638"/>
      <c r="E109" s="635"/>
      <c r="F109" s="635"/>
      <c r="G109" s="636"/>
      <c r="H109" s="367"/>
      <c r="I109" s="368"/>
      <c r="J109" s="367"/>
      <c r="K109" s="388"/>
      <c r="L109" s="382"/>
      <c r="M109" s="382"/>
      <c r="N109" s="1605"/>
      <c r="O109" s="1602"/>
      <c r="P109" s="409"/>
      <c r="Q109" s="405" t="s">
        <v>32</v>
      </c>
      <c r="R109" s="69">
        <v>100</v>
      </c>
      <c r="S109" s="452">
        <f>(T113+T117)/2</f>
        <v>100</v>
      </c>
      <c r="T109" s="453">
        <f t="shared" si="11"/>
        <v>100</v>
      </c>
      <c r="U109" s="625"/>
    </row>
    <row r="110" spans="1:21" s="1" customFormat="1" ht="24" customHeight="1">
      <c r="A110" s="1514"/>
      <c r="B110" s="635"/>
      <c r="C110" s="637"/>
      <c r="D110" s="638"/>
      <c r="E110" s="635"/>
      <c r="F110" s="635"/>
      <c r="G110" s="636"/>
      <c r="H110" s="367"/>
      <c r="I110" s="368"/>
      <c r="J110" s="367"/>
      <c r="K110" s="388"/>
      <c r="L110" s="382"/>
      <c r="M110" s="382"/>
      <c r="N110" s="360"/>
      <c r="O110" s="1602"/>
      <c r="P110" s="409"/>
      <c r="Q110" s="405" t="s">
        <v>35</v>
      </c>
      <c r="R110" s="69">
        <v>100</v>
      </c>
      <c r="S110" s="455">
        <f>(T114)</f>
        <v>100</v>
      </c>
      <c r="T110" s="453">
        <f t="shared" si="11"/>
        <v>100</v>
      </c>
      <c r="U110" s="625"/>
    </row>
    <row r="111" spans="1:21" s="1" customFormat="1" ht="24" customHeight="1">
      <c r="A111" s="1514"/>
      <c r="B111" s="635"/>
      <c r="C111" s="637"/>
      <c r="D111" s="638"/>
      <c r="E111" s="635"/>
      <c r="F111" s="635"/>
      <c r="G111" s="636"/>
      <c r="H111" s="367"/>
      <c r="I111" s="368"/>
      <c r="J111" s="367"/>
      <c r="K111" s="388"/>
      <c r="L111" s="382"/>
      <c r="M111" s="382"/>
      <c r="N111" s="366"/>
      <c r="O111" s="360"/>
      <c r="P111" s="409"/>
      <c r="Q111" s="471" t="s">
        <v>38</v>
      </c>
      <c r="R111" s="72">
        <v>100</v>
      </c>
      <c r="S111" s="472">
        <f>(T115+T119)/2</f>
        <v>50</v>
      </c>
      <c r="T111" s="453">
        <f t="shared" si="11"/>
        <v>50</v>
      </c>
      <c r="U111" s="1502"/>
    </row>
    <row r="112" spans="1:21" s="1" customFormat="1" ht="30" customHeight="1">
      <c r="A112" s="1514"/>
      <c r="B112" s="635"/>
      <c r="C112" s="637"/>
      <c r="D112" s="638"/>
      <c r="E112" s="635"/>
      <c r="F112" s="635"/>
      <c r="G112" s="636"/>
      <c r="H112" s="367"/>
      <c r="I112" s="368"/>
      <c r="J112" s="367"/>
      <c r="K112" s="388"/>
      <c r="L112" s="382"/>
      <c r="M112" s="382"/>
      <c r="N112" s="1623" t="s">
        <v>135</v>
      </c>
      <c r="O112" s="1622" t="s">
        <v>136</v>
      </c>
      <c r="P112" s="473" t="s">
        <v>137</v>
      </c>
      <c r="Q112" s="66" t="s">
        <v>27</v>
      </c>
      <c r="R112" s="67">
        <v>4</v>
      </c>
      <c r="S112" s="427" t="s">
        <v>123</v>
      </c>
      <c r="T112" s="420">
        <f t="shared" si="11"/>
        <v>100</v>
      </c>
      <c r="U112" s="1525" t="s">
        <v>138</v>
      </c>
    </row>
    <row r="113" spans="1:21" s="1" customFormat="1" ht="28.5" customHeight="1">
      <c r="A113" s="1514"/>
      <c r="B113" s="635"/>
      <c r="C113" s="637"/>
      <c r="D113" s="638"/>
      <c r="E113" s="635"/>
      <c r="F113" s="635"/>
      <c r="G113" s="636"/>
      <c r="H113" s="367"/>
      <c r="I113" s="368"/>
      <c r="J113" s="367"/>
      <c r="K113" s="388"/>
      <c r="L113" s="382"/>
      <c r="M113" s="382"/>
      <c r="N113" s="1624"/>
      <c r="O113" s="1622"/>
      <c r="P113" s="474"/>
      <c r="Q113" s="66" t="s">
        <v>32</v>
      </c>
      <c r="R113" s="67">
        <v>2</v>
      </c>
      <c r="S113" s="427" t="s">
        <v>72</v>
      </c>
      <c r="T113" s="420">
        <f t="shared" si="11"/>
        <v>100</v>
      </c>
      <c r="U113" s="1515" t="s">
        <v>139</v>
      </c>
    </row>
    <row r="114" spans="1:21" s="1" customFormat="1" ht="30" customHeight="1">
      <c r="A114" s="1514"/>
      <c r="B114" s="635"/>
      <c r="C114" s="637"/>
      <c r="D114" s="638"/>
      <c r="E114" s="635"/>
      <c r="F114" s="635"/>
      <c r="G114" s="636"/>
      <c r="H114" s="367"/>
      <c r="I114" s="368"/>
      <c r="J114" s="367"/>
      <c r="K114" s="388"/>
      <c r="L114" s="382"/>
      <c r="M114" s="382"/>
      <c r="N114" s="1624"/>
      <c r="O114" s="1622"/>
      <c r="P114" s="474"/>
      <c r="Q114" s="66" t="s">
        <v>35</v>
      </c>
      <c r="R114" s="67">
        <v>3</v>
      </c>
      <c r="S114" s="1417" t="s">
        <v>55</v>
      </c>
      <c r="T114" s="420">
        <f t="shared" si="11"/>
        <v>100</v>
      </c>
      <c r="U114" s="1516" t="s">
        <v>467</v>
      </c>
    </row>
    <row r="115" spans="1:21" s="1" customFormat="1" ht="26.25" customHeight="1">
      <c r="A115" s="1514"/>
      <c r="B115" s="635"/>
      <c r="C115" s="637"/>
      <c r="D115" s="638"/>
      <c r="E115" s="635"/>
      <c r="F115" s="635"/>
      <c r="G115" s="636"/>
      <c r="H115" s="367"/>
      <c r="I115" s="368"/>
      <c r="J115" s="367"/>
      <c r="K115" s="388"/>
      <c r="L115" s="382"/>
      <c r="M115" s="382"/>
      <c r="N115" s="1625"/>
      <c r="O115" s="1622"/>
      <c r="P115" s="474"/>
      <c r="Q115" s="66" t="s">
        <v>38</v>
      </c>
      <c r="R115" s="179">
        <v>3</v>
      </c>
      <c r="S115" s="1417" t="s">
        <v>55</v>
      </c>
      <c r="T115" s="420">
        <f t="shared" si="11"/>
        <v>100</v>
      </c>
      <c r="U115" s="1516" t="s">
        <v>468</v>
      </c>
    </row>
    <row r="116" spans="1:21" s="1" customFormat="1" ht="28.5" customHeight="1">
      <c r="A116" s="1514"/>
      <c r="B116" s="635"/>
      <c r="C116" s="637"/>
      <c r="D116" s="638"/>
      <c r="E116" s="635"/>
      <c r="F116" s="635"/>
      <c r="G116" s="636"/>
      <c r="H116" s="367"/>
      <c r="I116" s="368"/>
      <c r="J116" s="367"/>
      <c r="K116" s="388"/>
      <c r="L116" s="382"/>
      <c r="M116" s="382"/>
      <c r="N116" s="1623" t="s">
        <v>140</v>
      </c>
      <c r="O116" s="1622" t="s">
        <v>141</v>
      </c>
      <c r="P116" s="1422" t="s">
        <v>455</v>
      </c>
      <c r="Q116" s="66" t="s">
        <v>27</v>
      </c>
      <c r="R116" s="67">
        <v>1</v>
      </c>
      <c r="S116" s="67">
        <v>1</v>
      </c>
      <c r="T116" s="420">
        <f t="shared" si="11"/>
        <v>100</v>
      </c>
      <c r="U116" s="1516" t="s">
        <v>456</v>
      </c>
    </row>
    <row r="117" spans="1:21" s="1" customFormat="1" ht="25.5" customHeight="1">
      <c r="A117" s="1514"/>
      <c r="B117" s="635"/>
      <c r="C117" s="637"/>
      <c r="D117" s="638"/>
      <c r="E117" s="635"/>
      <c r="F117" s="635"/>
      <c r="G117" s="636"/>
      <c r="H117" s="367"/>
      <c r="I117" s="368"/>
      <c r="J117" s="367"/>
      <c r="K117" s="388"/>
      <c r="L117" s="382"/>
      <c r="M117" s="382"/>
      <c r="N117" s="1624"/>
      <c r="O117" s="1622"/>
      <c r="P117" s="475"/>
      <c r="Q117" s="66" t="s">
        <v>32</v>
      </c>
      <c r="R117" s="67">
        <v>4</v>
      </c>
      <c r="S117" s="1417" t="s">
        <v>123</v>
      </c>
      <c r="T117" s="420">
        <f t="shared" si="11"/>
        <v>100</v>
      </c>
      <c r="U117" s="1526" t="s">
        <v>482</v>
      </c>
    </row>
    <row r="118" spans="1:21" s="1" customFormat="1" ht="27" customHeight="1">
      <c r="A118" s="1514"/>
      <c r="B118" s="635"/>
      <c r="C118" s="637"/>
      <c r="D118" s="638"/>
      <c r="E118" s="635"/>
      <c r="F118" s="635"/>
      <c r="G118" s="636"/>
      <c r="H118" s="367"/>
      <c r="I118" s="368"/>
      <c r="J118" s="367"/>
      <c r="K118" s="388"/>
      <c r="L118" s="382"/>
      <c r="M118" s="382"/>
      <c r="N118" s="1624"/>
      <c r="O118" s="1622"/>
      <c r="P118" s="474"/>
      <c r="Q118" s="66" t="s">
        <v>35</v>
      </c>
      <c r="R118" s="67"/>
      <c r="S118" s="67"/>
      <c r="T118" s="420"/>
      <c r="U118" s="1527"/>
    </row>
    <row r="119" spans="1:21" s="1" customFormat="1" ht="27" customHeight="1" thickBot="1">
      <c r="A119" s="1514"/>
      <c r="B119" s="635"/>
      <c r="C119" s="637"/>
      <c r="D119" s="638"/>
      <c r="E119" s="635"/>
      <c r="F119" s="635"/>
      <c r="G119" s="636"/>
      <c r="H119" s="367"/>
      <c r="I119" s="368"/>
      <c r="J119" s="367"/>
      <c r="K119" s="388"/>
      <c r="L119" s="382"/>
      <c r="M119" s="382"/>
      <c r="N119" s="1626"/>
      <c r="O119" s="1622"/>
      <c r="P119" s="474"/>
      <c r="Q119" s="66" t="s">
        <v>38</v>
      </c>
      <c r="R119" s="67">
        <v>3</v>
      </c>
      <c r="S119" s="476">
        <v>0</v>
      </c>
      <c r="T119" s="420">
        <v>0</v>
      </c>
      <c r="U119" s="1527"/>
    </row>
    <row r="120" spans="1:21" s="1" customFormat="1" ht="30" customHeight="1">
      <c r="A120" s="1514"/>
      <c r="B120" s="635"/>
      <c r="C120" s="637"/>
      <c r="D120" s="638"/>
      <c r="E120" s="635"/>
      <c r="F120" s="635"/>
      <c r="G120" s="636"/>
      <c r="H120" s="367"/>
      <c r="I120" s="368"/>
      <c r="J120" s="367"/>
      <c r="K120" s="388"/>
      <c r="L120" s="382"/>
      <c r="M120" s="382"/>
      <c r="N120" s="1601" t="s">
        <v>143</v>
      </c>
      <c r="O120" s="1604" t="s">
        <v>144</v>
      </c>
      <c r="P120" s="469">
        <v>1</v>
      </c>
      <c r="Q120" s="399" t="s">
        <v>27</v>
      </c>
      <c r="R120" s="429">
        <v>100</v>
      </c>
      <c r="S120" s="401">
        <f>(T124+T128+T132+T136+T140+T144)/6</f>
        <v>100</v>
      </c>
      <c r="T120" s="402">
        <f t="shared" ref="T120:T147" si="12">S120/R120*100</f>
        <v>100</v>
      </c>
      <c r="U120" s="1528"/>
    </row>
    <row r="121" spans="1:21" s="1" customFormat="1" ht="28.5" customHeight="1">
      <c r="A121" s="1514"/>
      <c r="B121" s="635"/>
      <c r="C121" s="637"/>
      <c r="D121" s="638"/>
      <c r="E121" s="635"/>
      <c r="F121" s="635"/>
      <c r="G121" s="636"/>
      <c r="H121" s="368"/>
      <c r="I121" s="368"/>
      <c r="J121" s="367"/>
      <c r="K121" s="388"/>
      <c r="L121" s="382"/>
      <c r="M121" s="382"/>
      <c r="N121" s="1602"/>
      <c r="O121" s="1605"/>
      <c r="P121" s="409"/>
      <c r="Q121" s="405" t="s">
        <v>32</v>
      </c>
      <c r="R121" s="69">
        <v>100</v>
      </c>
      <c r="S121" s="68">
        <f>(T125+T129+T133+T137+T141+T145)/6</f>
        <v>100</v>
      </c>
      <c r="T121" s="407">
        <f t="shared" si="12"/>
        <v>100</v>
      </c>
      <c r="U121" s="1529"/>
    </row>
    <row r="122" spans="1:21" s="1" customFormat="1" ht="28.5" customHeight="1">
      <c r="A122" s="1514"/>
      <c r="B122" s="635"/>
      <c r="C122" s="637"/>
      <c r="D122" s="638"/>
      <c r="E122" s="635"/>
      <c r="F122" s="635"/>
      <c r="G122" s="636"/>
      <c r="H122" s="368"/>
      <c r="I122" s="368"/>
      <c r="J122" s="367"/>
      <c r="K122" s="388"/>
      <c r="L122" s="382"/>
      <c r="M122" s="382"/>
      <c r="N122" s="366"/>
      <c r="O122" s="1608"/>
      <c r="P122" s="409"/>
      <c r="Q122" s="405" t="s">
        <v>35</v>
      </c>
      <c r="R122" s="69">
        <v>100</v>
      </c>
      <c r="S122" s="68">
        <f>(T126+T130+T134+T138+T142+T146)/6</f>
        <v>100</v>
      </c>
      <c r="T122" s="407">
        <f t="shared" si="12"/>
        <v>100</v>
      </c>
      <c r="U122" s="1529"/>
    </row>
    <row r="123" spans="1:21" s="1" customFormat="1" ht="28.5" customHeight="1">
      <c r="A123" s="1514"/>
      <c r="B123" s="635"/>
      <c r="C123" s="637"/>
      <c r="D123" s="638"/>
      <c r="E123" s="635"/>
      <c r="F123" s="635"/>
      <c r="G123" s="636"/>
      <c r="H123" s="368"/>
      <c r="I123" s="368"/>
      <c r="J123" s="367"/>
      <c r="K123" s="388"/>
      <c r="L123" s="382"/>
      <c r="M123" s="382"/>
      <c r="N123" s="366"/>
      <c r="O123" s="360"/>
      <c r="P123" s="409"/>
      <c r="Q123" s="471" t="s">
        <v>38</v>
      </c>
      <c r="R123" s="459">
        <v>100</v>
      </c>
      <c r="S123" s="64">
        <f>(T127+T131+T135+T139+T143+T147)/6</f>
        <v>100</v>
      </c>
      <c r="T123" s="407">
        <f t="shared" si="12"/>
        <v>100</v>
      </c>
      <c r="U123" s="625"/>
    </row>
    <row r="124" spans="1:21" s="1" customFormat="1" ht="24" customHeight="1">
      <c r="A124" s="1514"/>
      <c r="B124" s="635"/>
      <c r="C124" s="637"/>
      <c r="D124" s="638"/>
      <c r="E124" s="635"/>
      <c r="F124" s="635"/>
      <c r="G124" s="636"/>
      <c r="H124" s="368"/>
      <c r="I124" s="368"/>
      <c r="J124" s="367"/>
      <c r="K124" s="388"/>
      <c r="L124" s="382"/>
      <c r="M124" s="382"/>
      <c r="N124" s="1623" t="s">
        <v>145</v>
      </c>
      <c r="O124" s="1622" t="s">
        <v>146</v>
      </c>
      <c r="P124" s="1655" t="s">
        <v>147</v>
      </c>
      <c r="Q124" s="66" t="s">
        <v>27</v>
      </c>
      <c r="R124" s="19">
        <v>9</v>
      </c>
      <c r="S124" s="34" t="s">
        <v>16</v>
      </c>
      <c r="T124" s="479">
        <f t="shared" si="12"/>
        <v>100</v>
      </c>
      <c r="U124" s="625"/>
    </row>
    <row r="125" spans="1:21" s="1" customFormat="1" ht="24" customHeight="1">
      <c r="A125" s="1514"/>
      <c r="B125" s="635"/>
      <c r="C125" s="637"/>
      <c r="D125" s="638"/>
      <c r="E125" s="635"/>
      <c r="F125" s="635"/>
      <c r="G125" s="636"/>
      <c r="H125" s="368"/>
      <c r="I125" s="368"/>
      <c r="J125" s="367"/>
      <c r="K125" s="388"/>
      <c r="L125" s="382"/>
      <c r="M125" s="382"/>
      <c r="N125" s="1624"/>
      <c r="O125" s="1622"/>
      <c r="P125" s="1655"/>
      <c r="Q125" s="66" t="s">
        <v>32</v>
      </c>
      <c r="R125" s="19">
        <v>9</v>
      </c>
      <c r="S125" s="34" t="s">
        <v>16</v>
      </c>
      <c r="T125" s="479">
        <f t="shared" si="12"/>
        <v>100</v>
      </c>
      <c r="U125" s="625"/>
    </row>
    <row r="126" spans="1:21" s="1" customFormat="1" ht="24" customHeight="1">
      <c r="A126" s="1514"/>
      <c r="B126" s="635"/>
      <c r="C126" s="637"/>
      <c r="D126" s="638"/>
      <c r="E126" s="635"/>
      <c r="F126" s="635"/>
      <c r="G126" s="636"/>
      <c r="H126" s="368"/>
      <c r="I126" s="368"/>
      <c r="J126" s="367"/>
      <c r="K126" s="388"/>
      <c r="L126" s="382"/>
      <c r="M126" s="382"/>
      <c r="N126" s="1624"/>
      <c r="O126" s="1622"/>
      <c r="P126" s="1655"/>
      <c r="Q126" s="66" t="s">
        <v>35</v>
      </c>
      <c r="R126" s="19">
        <v>9</v>
      </c>
      <c r="S126" s="34" t="s">
        <v>16</v>
      </c>
      <c r="T126" s="479">
        <f t="shared" si="12"/>
        <v>100</v>
      </c>
      <c r="U126" s="625"/>
    </row>
    <row r="127" spans="1:21" s="1" customFormat="1" ht="24" customHeight="1">
      <c r="A127" s="1514"/>
      <c r="B127" s="635"/>
      <c r="C127" s="637"/>
      <c r="D127" s="638"/>
      <c r="E127" s="635"/>
      <c r="F127" s="635"/>
      <c r="G127" s="636"/>
      <c r="H127" s="368"/>
      <c r="I127" s="368"/>
      <c r="J127" s="367"/>
      <c r="K127" s="388"/>
      <c r="L127" s="382"/>
      <c r="M127" s="382"/>
      <c r="N127" s="1625"/>
      <c r="O127" s="1622"/>
      <c r="P127" s="1655"/>
      <c r="Q127" s="66" t="s">
        <v>38</v>
      </c>
      <c r="R127" s="19">
        <v>9</v>
      </c>
      <c r="S127" s="34" t="s">
        <v>16</v>
      </c>
      <c r="T127" s="479">
        <f t="shared" si="12"/>
        <v>100</v>
      </c>
      <c r="U127" s="625"/>
    </row>
    <row r="128" spans="1:21" s="1" customFormat="1" ht="24" customHeight="1">
      <c r="A128" s="1514"/>
      <c r="B128" s="635"/>
      <c r="C128" s="637"/>
      <c r="D128" s="638"/>
      <c r="E128" s="635"/>
      <c r="F128" s="635"/>
      <c r="G128" s="636"/>
      <c r="H128" s="368"/>
      <c r="I128" s="368"/>
      <c r="J128" s="367"/>
      <c r="K128" s="388"/>
      <c r="L128" s="382"/>
      <c r="M128" s="382"/>
      <c r="N128" s="1623" t="s">
        <v>149</v>
      </c>
      <c r="O128" s="1622" t="s">
        <v>150</v>
      </c>
      <c r="P128" s="1655" t="s">
        <v>151</v>
      </c>
      <c r="Q128" s="66" t="s">
        <v>27</v>
      </c>
      <c r="R128" s="19">
        <v>15</v>
      </c>
      <c r="S128" s="34" t="s">
        <v>152</v>
      </c>
      <c r="T128" s="479">
        <f t="shared" si="12"/>
        <v>100</v>
      </c>
      <c r="U128" s="625"/>
    </row>
    <row r="129" spans="1:23" s="1" customFormat="1" ht="24" customHeight="1">
      <c r="A129" s="1514"/>
      <c r="B129" s="635"/>
      <c r="C129" s="637"/>
      <c r="D129" s="638"/>
      <c r="E129" s="635"/>
      <c r="F129" s="635"/>
      <c r="G129" s="636"/>
      <c r="H129" s="368"/>
      <c r="I129" s="368"/>
      <c r="J129" s="367"/>
      <c r="K129" s="388"/>
      <c r="L129" s="382"/>
      <c r="M129" s="382"/>
      <c r="N129" s="1624"/>
      <c r="O129" s="1622"/>
      <c r="P129" s="1655"/>
      <c r="Q129" s="66" t="s">
        <v>32</v>
      </c>
      <c r="R129" s="19">
        <v>15</v>
      </c>
      <c r="S129" s="34" t="s">
        <v>152</v>
      </c>
      <c r="T129" s="479">
        <f t="shared" si="12"/>
        <v>100</v>
      </c>
      <c r="U129" s="625"/>
    </row>
    <row r="130" spans="1:23" s="1" customFormat="1" ht="24" customHeight="1">
      <c r="A130" s="1514"/>
      <c r="B130" s="635"/>
      <c r="C130" s="637"/>
      <c r="D130" s="638"/>
      <c r="E130" s="635"/>
      <c r="F130" s="635"/>
      <c r="G130" s="636"/>
      <c r="H130" s="368"/>
      <c r="I130" s="368"/>
      <c r="J130" s="367"/>
      <c r="K130" s="388"/>
      <c r="L130" s="382"/>
      <c r="M130" s="382"/>
      <c r="N130" s="1624"/>
      <c r="O130" s="1622"/>
      <c r="P130" s="1655"/>
      <c r="Q130" s="66" t="s">
        <v>35</v>
      </c>
      <c r="R130" s="19">
        <v>15</v>
      </c>
      <c r="S130" s="34" t="s">
        <v>152</v>
      </c>
      <c r="T130" s="479">
        <f t="shared" si="12"/>
        <v>100</v>
      </c>
      <c r="U130" s="625"/>
    </row>
    <row r="131" spans="1:23" s="1" customFormat="1" ht="24" customHeight="1">
      <c r="A131" s="1514"/>
      <c r="B131" s="635"/>
      <c r="C131" s="637"/>
      <c r="D131" s="638"/>
      <c r="E131" s="635"/>
      <c r="F131" s="635"/>
      <c r="G131" s="636"/>
      <c r="H131" s="368"/>
      <c r="I131" s="368"/>
      <c r="J131" s="367"/>
      <c r="K131" s="388"/>
      <c r="L131" s="382"/>
      <c r="M131" s="382"/>
      <c r="N131" s="1625"/>
      <c r="O131" s="1622"/>
      <c r="P131" s="1655"/>
      <c r="Q131" s="66" t="s">
        <v>38</v>
      </c>
      <c r="R131" s="19">
        <v>15</v>
      </c>
      <c r="S131" s="34" t="s">
        <v>152</v>
      </c>
      <c r="T131" s="479">
        <f t="shared" si="12"/>
        <v>100</v>
      </c>
      <c r="U131" s="625"/>
    </row>
    <row r="132" spans="1:23" s="1" customFormat="1" ht="24" customHeight="1">
      <c r="A132" s="1514"/>
      <c r="B132" s="635"/>
      <c r="C132" s="637"/>
      <c r="D132" s="638"/>
      <c r="E132" s="635"/>
      <c r="F132" s="635"/>
      <c r="G132" s="636"/>
      <c r="H132" s="368"/>
      <c r="I132" s="368"/>
      <c r="J132" s="367"/>
      <c r="K132" s="388"/>
      <c r="L132" s="382"/>
      <c r="M132" s="382"/>
      <c r="N132" s="1623" t="s">
        <v>153</v>
      </c>
      <c r="O132" s="1622" t="s">
        <v>154</v>
      </c>
      <c r="P132" s="1655" t="s">
        <v>155</v>
      </c>
      <c r="Q132" s="66" t="s">
        <v>27</v>
      </c>
      <c r="R132" s="19">
        <v>7</v>
      </c>
      <c r="S132" s="34" t="s">
        <v>148</v>
      </c>
      <c r="T132" s="479">
        <f t="shared" si="12"/>
        <v>100</v>
      </c>
      <c r="U132" s="625"/>
    </row>
    <row r="133" spans="1:23" s="1" customFormat="1" ht="24" customHeight="1">
      <c r="A133" s="1514"/>
      <c r="B133" s="635"/>
      <c r="C133" s="637"/>
      <c r="D133" s="638"/>
      <c r="E133" s="635"/>
      <c r="F133" s="635"/>
      <c r="G133" s="636"/>
      <c r="H133" s="368"/>
      <c r="I133" s="368"/>
      <c r="J133" s="367"/>
      <c r="K133" s="388"/>
      <c r="L133" s="382"/>
      <c r="M133" s="382"/>
      <c r="N133" s="1624"/>
      <c r="O133" s="1622"/>
      <c r="P133" s="1655"/>
      <c r="Q133" s="66" t="s">
        <v>32</v>
      </c>
      <c r="R133" s="19">
        <v>7</v>
      </c>
      <c r="S133" s="34" t="s">
        <v>148</v>
      </c>
      <c r="T133" s="479">
        <f t="shared" si="12"/>
        <v>100</v>
      </c>
      <c r="U133" s="625"/>
    </row>
    <row r="134" spans="1:23" s="1" customFormat="1" ht="24" customHeight="1">
      <c r="A134" s="1514"/>
      <c r="B134" s="635"/>
      <c r="C134" s="637"/>
      <c r="D134" s="638"/>
      <c r="E134" s="635"/>
      <c r="F134" s="635"/>
      <c r="G134" s="636"/>
      <c r="H134" s="368"/>
      <c r="I134" s="368"/>
      <c r="J134" s="367"/>
      <c r="K134" s="388"/>
      <c r="L134" s="382"/>
      <c r="M134" s="382"/>
      <c r="N134" s="1624"/>
      <c r="O134" s="1622"/>
      <c r="P134" s="1655"/>
      <c r="Q134" s="66" t="s">
        <v>35</v>
      </c>
      <c r="R134" s="19">
        <v>7</v>
      </c>
      <c r="S134" s="34" t="s">
        <v>148</v>
      </c>
      <c r="T134" s="479">
        <f t="shared" si="12"/>
        <v>100</v>
      </c>
      <c r="U134" s="625"/>
    </row>
    <row r="135" spans="1:23" s="1" customFormat="1" ht="24" customHeight="1">
      <c r="A135" s="1514"/>
      <c r="B135" s="635"/>
      <c r="C135" s="637"/>
      <c r="D135" s="638"/>
      <c r="E135" s="635"/>
      <c r="F135" s="635"/>
      <c r="G135" s="636"/>
      <c r="H135" s="368"/>
      <c r="I135" s="368"/>
      <c r="J135" s="367"/>
      <c r="K135" s="388"/>
      <c r="L135" s="382"/>
      <c r="M135" s="382"/>
      <c r="N135" s="1625"/>
      <c r="O135" s="1622"/>
      <c r="P135" s="1655"/>
      <c r="Q135" s="66" t="s">
        <v>38</v>
      </c>
      <c r="R135" s="19">
        <v>7</v>
      </c>
      <c r="S135" s="34" t="s">
        <v>148</v>
      </c>
      <c r="T135" s="479">
        <f t="shared" si="12"/>
        <v>100</v>
      </c>
      <c r="U135" s="625"/>
    </row>
    <row r="136" spans="1:23" s="1" customFormat="1" ht="24" customHeight="1">
      <c r="A136" s="1514"/>
      <c r="B136" s="635"/>
      <c r="C136" s="637"/>
      <c r="D136" s="638"/>
      <c r="E136" s="635"/>
      <c r="F136" s="635"/>
      <c r="G136" s="636"/>
      <c r="H136" s="368"/>
      <c r="I136" s="368"/>
      <c r="J136" s="367"/>
      <c r="K136" s="388"/>
      <c r="L136" s="382"/>
      <c r="M136" s="382"/>
      <c r="N136" s="1623" t="s">
        <v>157</v>
      </c>
      <c r="O136" s="1622" t="s">
        <v>158</v>
      </c>
      <c r="P136" s="1655" t="s">
        <v>159</v>
      </c>
      <c r="Q136" s="66" t="s">
        <v>27</v>
      </c>
      <c r="R136" s="19">
        <v>6</v>
      </c>
      <c r="S136" s="34" t="s">
        <v>156</v>
      </c>
      <c r="T136" s="479">
        <f t="shared" si="12"/>
        <v>100</v>
      </c>
      <c r="U136" s="1530" t="s">
        <v>273</v>
      </c>
    </row>
    <row r="137" spans="1:23" s="1" customFormat="1" ht="24" customHeight="1">
      <c r="A137" s="1514"/>
      <c r="B137" s="635"/>
      <c r="C137" s="637"/>
      <c r="D137" s="638"/>
      <c r="E137" s="635"/>
      <c r="F137" s="635"/>
      <c r="G137" s="636"/>
      <c r="H137" s="368"/>
      <c r="I137" s="368"/>
      <c r="J137" s="367"/>
      <c r="K137" s="388"/>
      <c r="L137" s="382"/>
      <c r="M137" s="382"/>
      <c r="N137" s="1624"/>
      <c r="O137" s="1622"/>
      <c r="P137" s="1655"/>
      <c r="Q137" s="66" t="s">
        <v>32</v>
      </c>
      <c r="R137" s="19">
        <v>12</v>
      </c>
      <c r="S137" s="34" t="s">
        <v>160</v>
      </c>
      <c r="T137" s="479">
        <f t="shared" si="12"/>
        <v>100</v>
      </c>
      <c r="U137" s="1531" t="s">
        <v>274</v>
      </c>
    </row>
    <row r="138" spans="1:23" s="1" customFormat="1" ht="24" customHeight="1">
      <c r="A138" s="1514"/>
      <c r="B138" s="635"/>
      <c r="C138" s="637"/>
      <c r="D138" s="638"/>
      <c r="E138" s="635"/>
      <c r="F138" s="635"/>
      <c r="G138" s="1532"/>
      <c r="H138" s="368"/>
      <c r="I138" s="368"/>
      <c r="J138" s="367"/>
      <c r="K138" s="388"/>
      <c r="L138" s="382"/>
      <c r="M138" s="382"/>
      <c r="N138" s="1624"/>
      <c r="O138" s="1622"/>
      <c r="P138" s="1655"/>
      <c r="Q138" s="66" t="s">
        <v>35</v>
      </c>
      <c r="R138" s="19">
        <v>6</v>
      </c>
      <c r="S138" s="34" t="s">
        <v>156</v>
      </c>
      <c r="T138" s="479">
        <f t="shared" si="12"/>
        <v>100</v>
      </c>
      <c r="U138" s="1531" t="s">
        <v>487</v>
      </c>
      <c r="W138" s="96"/>
    </row>
    <row r="139" spans="1:23" s="1" customFormat="1" ht="24" customHeight="1">
      <c r="A139" s="1514"/>
      <c r="B139" s="635"/>
      <c r="C139" s="637"/>
      <c r="D139" s="638"/>
      <c r="E139" s="635"/>
      <c r="F139" s="635"/>
      <c r="G139" s="1532"/>
      <c r="H139" s="368"/>
      <c r="I139" s="368"/>
      <c r="J139" s="367"/>
      <c r="K139" s="388"/>
      <c r="L139" s="382"/>
      <c r="M139" s="382"/>
      <c r="N139" s="1627"/>
      <c r="O139" s="1622"/>
      <c r="P139" s="1655"/>
      <c r="Q139" s="66" t="s">
        <v>38</v>
      </c>
      <c r="R139" s="19">
        <v>12</v>
      </c>
      <c r="S139" s="34" t="s">
        <v>160</v>
      </c>
      <c r="T139" s="479">
        <f t="shared" si="12"/>
        <v>100</v>
      </c>
      <c r="U139" s="1531" t="s">
        <v>274</v>
      </c>
    </row>
    <row r="140" spans="1:23" s="1" customFormat="1" ht="24" customHeight="1">
      <c r="A140" s="1514"/>
      <c r="B140" s="635"/>
      <c r="C140" s="637"/>
      <c r="D140" s="638"/>
      <c r="E140" s="635"/>
      <c r="F140" s="635"/>
      <c r="G140" s="1532"/>
      <c r="H140" s="368"/>
      <c r="I140" s="368"/>
      <c r="J140" s="367"/>
      <c r="K140" s="388"/>
      <c r="L140" s="382"/>
      <c r="M140" s="382"/>
      <c r="N140" s="1623" t="s">
        <v>161</v>
      </c>
      <c r="O140" s="1622" t="s">
        <v>162</v>
      </c>
      <c r="P140" s="1655" t="s">
        <v>163</v>
      </c>
      <c r="Q140" s="66" t="s">
        <v>27</v>
      </c>
      <c r="R140" s="19">
        <v>11</v>
      </c>
      <c r="S140" s="34" t="s">
        <v>18</v>
      </c>
      <c r="T140" s="52">
        <f t="shared" si="12"/>
        <v>100</v>
      </c>
      <c r="U140" s="1533" t="s">
        <v>481</v>
      </c>
    </row>
    <row r="141" spans="1:23" s="1" customFormat="1" ht="24" customHeight="1">
      <c r="A141" s="1514"/>
      <c r="B141" s="635"/>
      <c r="C141" s="637"/>
      <c r="D141" s="638"/>
      <c r="E141" s="635"/>
      <c r="F141" s="635"/>
      <c r="G141" s="1532"/>
      <c r="H141" s="368"/>
      <c r="I141" s="368"/>
      <c r="J141" s="367"/>
      <c r="K141" s="388"/>
      <c r="L141" s="382"/>
      <c r="M141" s="382"/>
      <c r="N141" s="1624"/>
      <c r="O141" s="1622"/>
      <c r="P141" s="1655"/>
      <c r="Q141" s="66" t="s">
        <v>32</v>
      </c>
      <c r="R141" s="19">
        <v>21</v>
      </c>
      <c r="S141" s="34" t="s">
        <v>439</v>
      </c>
      <c r="T141" s="52">
        <f t="shared" si="12"/>
        <v>100</v>
      </c>
      <c r="U141" s="1533" t="s">
        <v>481</v>
      </c>
    </row>
    <row r="142" spans="1:23" s="1" customFormat="1" ht="24" customHeight="1">
      <c r="A142" s="1514"/>
      <c r="B142" s="635"/>
      <c r="C142" s="637"/>
      <c r="D142" s="638"/>
      <c r="E142" s="635"/>
      <c r="F142" s="635"/>
      <c r="G142" s="1532"/>
      <c r="H142" s="368"/>
      <c r="I142" s="368"/>
      <c r="J142" s="367"/>
      <c r="K142" s="388"/>
      <c r="L142" s="382"/>
      <c r="M142" s="382"/>
      <c r="N142" s="1624"/>
      <c r="O142" s="1622"/>
      <c r="P142" s="1655"/>
      <c r="Q142" s="66" t="s">
        <v>35</v>
      </c>
      <c r="R142" s="19">
        <v>28</v>
      </c>
      <c r="S142" s="677" t="s">
        <v>440</v>
      </c>
      <c r="T142" s="52">
        <f t="shared" si="12"/>
        <v>100</v>
      </c>
      <c r="U142" s="1533" t="s">
        <v>481</v>
      </c>
    </row>
    <row r="143" spans="1:23" s="1" customFormat="1" ht="24" customHeight="1">
      <c r="A143" s="1514"/>
      <c r="B143" s="635"/>
      <c r="C143" s="637"/>
      <c r="D143" s="638"/>
      <c r="E143" s="635"/>
      <c r="F143" s="635"/>
      <c r="G143" s="1532"/>
      <c r="H143" s="368"/>
      <c r="I143" s="368"/>
      <c r="J143" s="367"/>
      <c r="K143" s="388"/>
      <c r="L143" s="382"/>
      <c r="M143" s="382"/>
      <c r="N143" s="1625"/>
      <c r="O143" s="1622"/>
      <c r="P143" s="1655"/>
      <c r="Q143" s="66" t="s">
        <v>38</v>
      </c>
      <c r="R143" s="19">
        <v>36</v>
      </c>
      <c r="S143" s="34" t="s">
        <v>441</v>
      </c>
      <c r="T143" s="52">
        <f t="shared" si="12"/>
        <v>100</v>
      </c>
      <c r="U143" s="1533" t="s">
        <v>481</v>
      </c>
    </row>
    <row r="144" spans="1:23" s="1" customFormat="1" ht="24" customHeight="1">
      <c r="A144" s="1514"/>
      <c r="B144" s="635"/>
      <c r="C144" s="637"/>
      <c r="D144" s="638"/>
      <c r="E144" s="635"/>
      <c r="F144" s="635"/>
      <c r="G144" s="1532"/>
      <c r="H144" s="368"/>
      <c r="I144" s="368"/>
      <c r="J144" s="367"/>
      <c r="K144" s="388"/>
      <c r="L144" s="382"/>
      <c r="M144" s="382"/>
      <c r="N144" s="1623" t="s">
        <v>164</v>
      </c>
      <c r="O144" s="1622" t="s">
        <v>165</v>
      </c>
      <c r="P144" s="1656" t="s">
        <v>438</v>
      </c>
      <c r="Q144" s="66" t="s">
        <v>27</v>
      </c>
      <c r="R144" s="19">
        <v>155</v>
      </c>
      <c r="S144" s="1397" t="s">
        <v>166</v>
      </c>
      <c r="T144" s="479">
        <f t="shared" si="12"/>
        <v>100</v>
      </c>
      <c r="U144" s="1534" t="s">
        <v>275</v>
      </c>
    </row>
    <row r="145" spans="1:21" s="1" customFormat="1" ht="24" customHeight="1">
      <c r="A145" s="1514"/>
      <c r="B145" s="635"/>
      <c r="C145" s="637"/>
      <c r="D145" s="638"/>
      <c r="E145" s="635"/>
      <c r="F145" s="635"/>
      <c r="G145" s="1532"/>
      <c r="H145" s="368"/>
      <c r="I145" s="368"/>
      <c r="J145" s="367"/>
      <c r="K145" s="388"/>
      <c r="L145" s="382"/>
      <c r="M145" s="382"/>
      <c r="N145" s="1624"/>
      <c r="O145" s="1622"/>
      <c r="P145" s="1655"/>
      <c r="Q145" s="66" t="s">
        <v>32</v>
      </c>
      <c r="R145" s="19">
        <v>185</v>
      </c>
      <c r="S145" s="1397" t="s">
        <v>167</v>
      </c>
      <c r="T145" s="479">
        <f t="shared" si="12"/>
        <v>100</v>
      </c>
      <c r="U145" s="1535" t="s">
        <v>276</v>
      </c>
    </row>
    <row r="146" spans="1:21" s="1" customFormat="1" ht="24" customHeight="1">
      <c r="A146" s="1514"/>
      <c r="B146" s="635"/>
      <c r="C146" s="637"/>
      <c r="D146" s="638"/>
      <c r="E146" s="635"/>
      <c r="F146" s="635"/>
      <c r="G146" s="1532"/>
      <c r="H146" s="368"/>
      <c r="I146" s="368"/>
      <c r="J146" s="367"/>
      <c r="K146" s="388"/>
      <c r="L146" s="382"/>
      <c r="M146" s="382"/>
      <c r="N146" s="1624"/>
      <c r="O146" s="1622"/>
      <c r="P146" s="1655"/>
      <c r="Q146" s="66" t="s">
        <v>35</v>
      </c>
      <c r="R146" s="19">
        <v>190</v>
      </c>
      <c r="S146" s="1397" t="s">
        <v>442</v>
      </c>
      <c r="T146" s="479">
        <f t="shared" si="12"/>
        <v>100</v>
      </c>
      <c r="U146" s="1534" t="s">
        <v>469</v>
      </c>
    </row>
    <row r="147" spans="1:21" s="1" customFormat="1" ht="23.25" customHeight="1">
      <c r="A147" s="1514"/>
      <c r="B147" s="635"/>
      <c r="C147" s="637"/>
      <c r="D147" s="638"/>
      <c r="E147" s="635"/>
      <c r="F147" s="635"/>
      <c r="G147" s="1532"/>
      <c r="H147" s="368"/>
      <c r="I147" s="368"/>
      <c r="J147" s="367"/>
      <c r="K147" s="388"/>
      <c r="L147" s="382"/>
      <c r="M147" s="382"/>
      <c r="N147" s="1628"/>
      <c r="O147" s="1612"/>
      <c r="P147" s="1655"/>
      <c r="Q147" s="66" t="s">
        <v>38</v>
      </c>
      <c r="R147" s="1423">
        <v>220</v>
      </c>
      <c r="S147" s="1398" t="s">
        <v>443</v>
      </c>
      <c r="T147" s="1471">
        <f t="shared" si="12"/>
        <v>100</v>
      </c>
      <c r="U147" s="1536" t="s">
        <v>470</v>
      </c>
    </row>
    <row r="148" spans="1:21" s="1" customFormat="1" ht="23.25" customHeight="1" thickBot="1">
      <c r="A148" s="1514"/>
      <c r="B148" s="635"/>
      <c r="C148" s="637"/>
      <c r="D148" s="638"/>
      <c r="E148" s="635"/>
      <c r="F148" s="635"/>
      <c r="G148" s="1532"/>
      <c r="H148" s="367"/>
      <c r="I148" s="368"/>
      <c r="J148" s="367"/>
      <c r="K148" s="388"/>
      <c r="L148" s="382"/>
      <c r="M148" s="382"/>
      <c r="N148" s="643"/>
      <c r="O148" s="644"/>
      <c r="P148" s="496"/>
      <c r="Q148" s="71"/>
      <c r="R148" s="1473"/>
      <c r="S148" s="1474"/>
      <c r="T148" s="617"/>
      <c r="U148" s="1537"/>
    </row>
    <row r="149" spans="1:21" s="1" customFormat="1" ht="24" customHeight="1">
      <c r="A149" s="1514"/>
      <c r="B149" s="635"/>
      <c r="C149" s="637"/>
      <c r="D149" s="638"/>
      <c r="E149" s="635"/>
      <c r="F149" s="635"/>
      <c r="G149" s="1532"/>
      <c r="H149" s="367"/>
      <c r="I149" s="368"/>
      <c r="J149" s="367"/>
      <c r="K149" s="388"/>
      <c r="L149" s="382"/>
      <c r="M149" s="382"/>
      <c r="N149" s="1604" t="s">
        <v>168</v>
      </c>
      <c r="O149" s="1601" t="s">
        <v>169</v>
      </c>
      <c r="P149" s="469">
        <v>1</v>
      </c>
      <c r="Q149" s="399" t="s">
        <v>27</v>
      </c>
      <c r="R149" s="1472"/>
      <c r="S149" s="482"/>
      <c r="T149" s="482"/>
      <c r="U149" s="1538"/>
    </row>
    <row r="150" spans="1:21" s="1" customFormat="1" ht="24" customHeight="1">
      <c r="A150" s="1514"/>
      <c r="B150" s="635"/>
      <c r="C150" s="637"/>
      <c r="D150" s="638"/>
      <c r="E150" s="635"/>
      <c r="F150" s="635"/>
      <c r="G150" s="1532"/>
      <c r="H150" s="367"/>
      <c r="I150" s="368"/>
      <c r="J150" s="367"/>
      <c r="K150" s="388"/>
      <c r="L150" s="382"/>
      <c r="M150" s="382"/>
      <c r="N150" s="1605"/>
      <c r="O150" s="1602"/>
      <c r="P150" s="409"/>
      <c r="Q150" s="405" t="s">
        <v>32</v>
      </c>
      <c r="S150" s="633"/>
      <c r="T150" s="633"/>
      <c r="U150" s="1539"/>
    </row>
    <row r="151" spans="1:21" s="1" customFormat="1" ht="24" customHeight="1">
      <c r="A151" s="1514"/>
      <c r="B151" s="635"/>
      <c r="C151" s="637"/>
      <c r="D151" s="638"/>
      <c r="E151" s="635"/>
      <c r="F151" s="635"/>
      <c r="G151" s="1532"/>
      <c r="H151" s="367"/>
      <c r="I151" s="368"/>
      <c r="J151" s="367"/>
      <c r="K151" s="388"/>
      <c r="L151" s="382"/>
      <c r="M151" s="382"/>
      <c r="N151" s="1605"/>
      <c r="O151" s="1602"/>
      <c r="P151" s="409"/>
      <c r="Q151" s="405" t="s">
        <v>35</v>
      </c>
      <c r="R151" s="69">
        <v>100</v>
      </c>
      <c r="S151" s="1475">
        <f>T155</f>
        <v>100</v>
      </c>
      <c r="T151" s="482">
        <f>S151/R151*100</f>
        <v>100</v>
      </c>
      <c r="U151" s="1538"/>
    </row>
    <row r="152" spans="1:21" s="1" customFormat="1" ht="24" customHeight="1">
      <c r="A152" s="1514"/>
      <c r="B152" s="635"/>
      <c r="C152" s="637"/>
      <c r="D152" s="638"/>
      <c r="E152" s="635"/>
      <c r="F152" s="635"/>
      <c r="G152" s="1532"/>
      <c r="H152" s="367"/>
      <c r="I152" s="368"/>
      <c r="J152" s="367"/>
      <c r="K152" s="388"/>
      <c r="L152" s="382"/>
      <c r="M152" s="382"/>
      <c r="N152" s="1608"/>
      <c r="O152" s="1633"/>
      <c r="P152" s="409"/>
      <c r="Q152" s="471" t="s">
        <v>38</v>
      </c>
      <c r="R152" s="72">
        <v>100</v>
      </c>
      <c r="S152" s="73">
        <f>(T160+T164+T168)/3</f>
        <v>100</v>
      </c>
      <c r="T152" s="482">
        <f>S152/R152*100</f>
        <v>100</v>
      </c>
      <c r="U152" s="1540"/>
    </row>
    <row r="153" spans="1:21" s="1" customFormat="1" ht="24" customHeight="1">
      <c r="A153" s="1514"/>
      <c r="B153" s="635"/>
      <c r="C153" s="637"/>
      <c r="D153" s="638"/>
      <c r="E153" s="635"/>
      <c r="F153" s="635"/>
      <c r="G153" s="1532"/>
      <c r="H153" s="367"/>
      <c r="I153" s="368"/>
      <c r="J153" s="367"/>
      <c r="K153" s="388"/>
      <c r="L153" s="382"/>
      <c r="M153" s="382"/>
      <c r="N153" s="1622" t="s">
        <v>171</v>
      </c>
      <c r="O153" s="1622" t="s">
        <v>172</v>
      </c>
      <c r="P153" s="461" t="s">
        <v>173</v>
      </c>
      <c r="Q153" s="62" t="s">
        <v>27</v>
      </c>
      <c r="R153" s="63"/>
      <c r="S153" s="64"/>
      <c r="T153" s="472"/>
      <c r="U153" s="1541"/>
    </row>
    <row r="154" spans="1:21" s="1" customFormat="1" ht="24" customHeight="1">
      <c r="A154" s="1514"/>
      <c r="B154" s="635"/>
      <c r="C154" s="637"/>
      <c r="D154" s="638"/>
      <c r="E154" s="635"/>
      <c r="F154" s="635"/>
      <c r="G154" s="1532"/>
      <c r="H154" s="367"/>
      <c r="I154" s="368"/>
      <c r="J154" s="367"/>
      <c r="K154" s="388"/>
      <c r="L154" s="382"/>
      <c r="M154" s="382"/>
      <c r="N154" s="1622"/>
      <c r="O154" s="1622"/>
      <c r="P154" s="409"/>
      <c r="Q154" s="66" t="s">
        <v>32</v>
      </c>
      <c r="R154" s="67"/>
      <c r="S154" s="68"/>
      <c r="T154" s="68"/>
      <c r="U154" s="1541"/>
    </row>
    <row r="155" spans="1:21" s="1" customFormat="1" ht="32.25" customHeight="1">
      <c r="A155" s="1514"/>
      <c r="B155" s="635"/>
      <c r="C155" s="637"/>
      <c r="D155" s="638"/>
      <c r="E155" s="635"/>
      <c r="F155" s="635"/>
      <c r="G155" s="1532"/>
      <c r="H155" s="367"/>
      <c r="I155" s="368"/>
      <c r="J155" s="367"/>
      <c r="K155" s="388"/>
      <c r="L155" s="382"/>
      <c r="M155" s="382"/>
      <c r="N155" s="1622"/>
      <c r="O155" s="1622"/>
      <c r="P155" s="409"/>
      <c r="Q155" s="66" t="s">
        <v>35</v>
      </c>
      <c r="R155" s="1441">
        <v>1</v>
      </c>
      <c r="S155" s="70">
        <v>1</v>
      </c>
      <c r="T155" s="1437">
        <f>S155/R155*100</f>
        <v>100</v>
      </c>
      <c r="U155" s="1542" t="s">
        <v>277</v>
      </c>
    </row>
    <row r="156" spans="1:21" s="1" customFormat="1" ht="24" customHeight="1">
      <c r="A156" s="1514"/>
      <c r="B156" s="635"/>
      <c r="C156" s="637"/>
      <c r="D156" s="638"/>
      <c r="E156" s="635"/>
      <c r="F156" s="635"/>
      <c r="G156" s="1532"/>
      <c r="H156" s="367"/>
      <c r="I156" s="368"/>
      <c r="J156" s="367"/>
      <c r="K156" s="388"/>
      <c r="L156" s="382"/>
      <c r="M156" s="382"/>
      <c r="N156" s="1622"/>
      <c r="O156" s="1622"/>
      <c r="P156" s="409"/>
      <c r="Q156" s="71" t="s">
        <v>38</v>
      </c>
      <c r="R156" s="72"/>
      <c r="S156" s="73"/>
      <c r="T156" s="73"/>
      <c r="U156" s="1541"/>
    </row>
    <row r="157" spans="1:21" s="1" customFormat="1" ht="24" customHeight="1">
      <c r="A157" s="1514"/>
      <c r="B157" s="635"/>
      <c r="C157" s="637"/>
      <c r="D157" s="638"/>
      <c r="E157" s="635"/>
      <c r="F157" s="635"/>
      <c r="G157" s="1532"/>
      <c r="H157" s="367"/>
      <c r="I157" s="368"/>
      <c r="J157" s="367"/>
      <c r="K157" s="388"/>
      <c r="L157" s="382"/>
      <c r="M157" s="382"/>
      <c r="N157" s="1629" t="s">
        <v>174</v>
      </c>
      <c r="O157" s="1612" t="s">
        <v>175</v>
      </c>
      <c r="P157" s="1425" t="s">
        <v>180</v>
      </c>
      <c r="Q157" s="66" t="s">
        <v>27</v>
      </c>
      <c r="R157" s="75">
        <v>0</v>
      </c>
      <c r="S157" s="52">
        <v>0</v>
      </c>
      <c r="T157" s="52">
        <v>0</v>
      </c>
      <c r="U157" s="1543"/>
    </row>
    <row r="158" spans="1:21" s="1" customFormat="1" ht="24" customHeight="1">
      <c r="A158" s="1514"/>
      <c r="B158" s="635"/>
      <c r="C158" s="637"/>
      <c r="D158" s="638"/>
      <c r="E158" s="635"/>
      <c r="F158" s="635"/>
      <c r="G158" s="1532"/>
      <c r="H158" s="367"/>
      <c r="I158" s="368"/>
      <c r="J158" s="367"/>
      <c r="K158" s="388"/>
      <c r="L158" s="382"/>
      <c r="M158" s="382"/>
      <c r="N158" s="1630"/>
      <c r="O158" s="1613"/>
      <c r="P158" s="466"/>
      <c r="Q158" s="66" t="s">
        <v>32</v>
      </c>
      <c r="R158" s="75"/>
      <c r="S158" s="52">
        <v>0</v>
      </c>
      <c r="T158" s="52">
        <v>0</v>
      </c>
      <c r="U158" s="1544"/>
    </row>
    <row r="159" spans="1:21" s="1" customFormat="1" ht="24" customHeight="1">
      <c r="A159" s="1514"/>
      <c r="B159" s="635"/>
      <c r="C159" s="637"/>
      <c r="D159" s="638"/>
      <c r="E159" s="635"/>
      <c r="F159" s="635"/>
      <c r="G159" s="1532"/>
      <c r="H159" s="367"/>
      <c r="I159" s="368"/>
      <c r="J159" s="367"/>
      <c r="K159" s="388"/>
      <c r="L159" s="382"/>
      <c r="M159" s="382"/>
      <c r="N159" s="537"/>
      <c r="O159" s="1613"/>
      <c r="P159" s="466"/>
      <c r="Q159" s="66" t="s">
        <v>35</v>
      </c>
      <c r="R159" s="75">
        <v>0</v>
      </c>
      <c r="S159" s="52"/>
      <c r="T159" s="52"/>
      <c r="U159" s="1545"/>
    </row>
    <row r="160" spans="1:21" s="1" customFormat="1" ht="29.25" customHeight="1">
      <c r="A160" s="1514"/>
      <c r="B160" s="635"/>
      <c r="C160" s="637"/>
      <c r="D160" s="638"/>
      <c r="E160" s="635"/>
      <c r="F160" s="635"/>
      <c r="G160" s="1532"/>
      <c r="H160" s="367"/>
      <c r="I160" s="368"/>
      <c r="J160" s="367"/>
      <c r="K160" s="388"/>
      <c r="L160" s="382"/>
      <c r="M160" s="382"/>
      <c r="N160" s="645"/>
      <c r="O160" s="1619"/>
      <c r="P160" s="489"/>
      <c r="Q160" s="66" t="s">
        <v>38</v>
      </c>
      <c r="R160" s="75">
        <v>4</v>
      </c>
      <c r="S160" s="1397" t="s">
        <v>123</v>
      </c>
      <c r="T160" s="1437">
        <f>S160/R160*100</f>
        <v>100</v>
      </c>
      <c r="U160" s="1546" t="s">
        <v>445</v>
      </c>
    </row>
    <row r="161" spans="1:21" s="1" customFormat="1" ht="24" customHeight="1">
      <c r="A161" s="1514"/>
      <c r="B161" s="635"/>
      <c r="C161" s="637"/>
      <c r="D161" s="638"/>
      <c r="E161" s="635"/>
      <c r="F161" s="635"/>
      <c r="G161" s="1532"/>
      <c r="H161" s="367"/>
      <c r="I161" s="368"/>
      <c r="J161" s="367"/>
      <c r="K161" s="388"/>
      <c r="L161" s="382"/>
      <c r="M161" s="382"/>
      <c r="N161" s="1630" t="s">
        <v>176</v>
      </c>
      <c r="O161" s="1641" t="s">
        <v>177</v>
      </c>
      <c r="P161" s="1425" t="s">
        <v>197</v>
      </c>
      <c r="Q161" s="71" t="s">
        <v>27</v>
      </c>
      <c r="R161" s="82">
        <v>0</v>
      </c>
      <c r="S161" s="52">
        <v>0</v>
      </c>
      <c r="T161" s="52">
        <v>0</v>
      </c>
      <c r="U161" s="1547"/>
    </row>
    <row r="162" spans="1:21" s="1" customFormat="1" ht="24" customHeight="1">
      <c r="A162" s="1514"/>
      <c r="B162" s="635"/>
      <c r="C162" s="637"/>
      <c r="D162" s="638"/>
      <c r="E162" s="635"/>
      <c r="F162" s="635"/>
      <c r="G162" s="1532"/>
      <c r="H162" s="367"/>
      <c r="I162" s="368"/>
      <c r="J162" s="367"/>
      <c r="K162" s="388"/>
      <c r="L162" s="382"/>
      <c r="M162" s="382"/>
      <c r="N162" s="1630"/>
      <c r="O162" s="1642"/>
      <c r="P162" s="466"/>
      <c r="Q162" s="66" t="s">
        <v>32</v>
      </c>
      <c r="R162" s="75"/>
      <c r="S162" s="52">
        <v>0</v>
      </c>
      <c r="T162" s="52">
        <v>0</v>
      </c>
      <c r="U162" s="1541"/>
    </row>
    <row r="163" spans="1:21" s="1" customFormat="1" ht="24" customHeight="1">
      <c r="A163" s="1514"/>
      <c r="B163" s="635"/>
      <c r="C163" s="637"/>
      <c r="D163" s="638"/>
      <c r="E163" s="635"/>
      <c r="F163" s="635"/>
      <c r="G163" s="1532"/>
      <c r="H163" s="367"/>
      <c r="I163" s="368"/>
      <c r="J163" s="367"/>
      <c r="K163" s="388"/>
      <c r="L163" s="382"/>
      <c r="M163" s="382"/>
      <c r="N163" s="1630"/>
      <c r="O163" s="1642"/>
      <c r="P163" s="466"/>
      <c r="Q163" s="66" t="s">
        <v>35</v>
      </c>
      <c r="R163" s="75">
        <v>0</v>
      </c>
      <c r="S163" s="52"/>
      <c r="T163" s="52"/>
      <c r="U163" s="1548"/>
    </row>
    <row r="164" spans="1:21" s="1" customFormat="1" ht="30" customHeight="1">
      <c r="A164" s="1514"/>
      <c r="B164" s="635"/>
      <c r="C164" s="637"/>
      <c r="D164" s="638"/>
      <c r="E164" s="635"/>
      <c r="F164" s="635"/>
      <c r="G164" s="1532"/>
      <c r="H164" s="367"/>
      <c r="I164" s="368"/>
      <c r="J164" s="367"/>
      <c r="K164" s="388"/>
      <c r="L164" s="382"/>
      <c r="M164" s="382"/>
      <c r="N164" s="1631"/>
      <c r="O164" s="1643"/>
      <c r="P164" s="466"/>
      <c r="Q164" s="62" t="s">
        <v>38</v>
      </c>
      <c r="R164" s="75">
        <v>3</v>
      </c>
      <c r="S164" s="1397" t="s">
        <v>55</v>
      </c>
      <c r="T164" s="1437">
        <f>S164/R164*100</f>
        <v>100</v>
      </c>
      <c r="U164" s="1542" t="s">
        <v>446</v>
      </c>
    </row>
    <row r="165" spans="1:21" s="1" customFormat="1" ht="24" customHeight="1">
      <c r="A165" s="1514"/>
      <c r="B165" s="635"/>
      <c r="C165" s="637"/>
      <c r="D165" s="638"/>
      <c r="E165" s="635"/>
      <c r="F165" s="635"/>
      <c r="G165" s="1532"/>
      <c r="H165" s="367"/>
      <c r="I165" s="368"/>
      <c r="J165" s="367"/>
      <c r="K165" s="388"/>
      <c r="L165" s="382"/>
      <c r="M165" s="382"/>
      <c r="N165" s="1629" t="s">
        <v>178</v>
      </c>
      <c r="O165" s="1641" t="s">
        <v>179</v>
      </c>
      <c r="P165" s="1425" t="s">
        <v>444</v>
      </c>
      <c r="Q165" s="66" t="s">
        <v>27</v>
      </c>
      <c r="R165" s="75">
        <v>0</v>
      </c>
      <c r="S165" s="52">
        <v>0</v>
      </c>
      <c r="T165" s="52">
        <v>0</v>
      </c>
      <c r="U165" s="1548"/>
    </row>
    <row r="166" spans="1:21" s="1" customFormat="1" ht="24" customHeight="1">
      <c r="A166" s="1514"/>
      <c r="B166" s="635"/>
      <c r="C166" s="637"/>
      <c r="D166" s="638"/>
      <c r="E166" s="635"/>
      <c r="F166" s="635"/>
      <c r="G166" s="1532"/>
      <c r="H166" s="367"/>
      <c r="I166" s="368"/>
      <c r="J166" s="367"/>
      <c r="K166" s="388"/>
      <c r="L166" s="382"/>
      <c r="M166" s="382"/>
      <c r="N166" s="1630"/>
      <c r="O166" s="1642"/>
      <c r="P166" s="466"/>
      <c r="Q166" s="66" t="s">
        <v>32</v>
      </c>
      <c r="R166" s="75"/>
      <c r="S166" s="52">
        <v>0</v>
      </c>
      <c r="T166" s="52">
        <v>0</v>
      </c>
      <c r="U166" s="1549"/>
    </row>
    <row r="167" spans="1:21" s="1" customFormat="1" ht="24" customHeight="1">
      <c r="A167" s="1514"/>
      <c r="B167" s="635"/>
      <c r="C167" s="637"/>
      <c r="D167" s="638"/>
      <c r="E167" s="635"/>
      <c r="F167" s="635"/>
      <c r="G167" s="1532"/>
      <c r="H167" s="367"/>
      <c r="I167" s="368"/>
      <c r="J167" s="367"/>
      <c r="K167" s="388"/>
      <c r="L167" s="382"/>
      <c r="M167" s="382"/>
      <c r="N167" s="1630"/>
      <c r="O167" s="1642"/>
      <c r="P167" s="466"/>
      <c r="Q167" s="66" t="s">
        <v>35</v>
      </c>
      <c r="R167" s="75">
        <v>0</v>
      </c>
      <c r="S167" s="52"/>
      <c r="T167" s="52"/>
      <c r="U167" s="1548"/>
    </row>
    <row r="168" spans="1:21" s="1" customFormat="1" ht="29.25" customHeight="1" thickBot="1">
      <c r="A168" s="1514"/>
      <c r="B168" s="635"/>
      <c r="C168" s="637"/>
      <c r="D168" s="638"/>
      <c r="E168" s="635"/>
      <c r="F168" s="635"/>
      <c r="G168" s="1532"/>
      <c r="H168" s="367"/>
      <c r="I168" s="368"/>
      <c r="J168" s="367"/>
      <c r="K168" s="388"/>
      <c r="L168" s="382"/>
      <c r="M168" s="382"/>
      <c r="N168" s="1632"/>
      <c r="O168" s="1643"/>
      <c r="P168" s="466"/>
      <c r="Q168" s="62" t="s">
        <v>38</v>
      </c>
      <c r="R168" s="82">
        <v>2</v>
      </c>
      <c r="S168" s="1426" t="s">
        <v>72</v>
      </c>
      <c r="T168" s="1437">
        <f>S168/R168*100</f>
        <v>100</v>
      </c>
      <c r="U168" s="1550" t="s">
        <v>447</v>
      </c>
    </row>
    <row r="169" spans="1:21" s="1" customFormat="1" ht="24" customHeight="1">
      <c r="A169" s="1514"/>
      <c r="B169" s="635"/>
      <c r="C169" s="637"/>
      <c r="D169" s="638"/>
      <c r="E169" s="635"/>
      <c r="F169" s="635"/>
      <c r="G169" s="636"/>
      <c r="H169" s="367"/>
      <c r="I169" s="368"/>
      <c r="J169" s="367"/>
      <c r="K169" s="388"/>
      <c r="L169" s="382"/>
      <c r="M169" s="382"/>
      <c r="N169" s="1601" t="s">
        <v>181</v>
      </c>
      <c r="O169" s="1604" t="s">
        <v>182</v>
      </c>
      <c r="P169" s="469">
        <v>1</v>
      </c>
      <c r="Q169" s="399" t="s">
        <v>27</v>
      </c>
      <c r="R169" s="1448">
        <v>100</v>
      </c>
      <c r="S169" s="1450">
        <f>(T173+T177+T185)/3</f>
        <v>100</v>
      </c>
      <c r="T169" s="1453">
        <f t="shared" ref="T169:T180" si="13">S169/R169*100</f>
        <v>100</v>
      </c>
      <c r="U169" s="623"/>
    </row>
    <row r="170" spans="1:21" s="1" customFormat="1" ht="24" customHeight="1">
      <c r="A170" s="1514"/>
      <c r="B170" s="635"/>
      <c r="C170" s="637"/>
      <c r="D170" s="638"/>
      <c r="E170" s="635"/>
      <c r="F170" s="635"/>
      <c r="G170" s="636"/>
      <c r="H170" s="367"/>
      <c r="I170" s="368"/>
      <c r="J170" s="367"/>
      <c r="K170" s="388"/>
      <c r="L170" s="382"/>
      <c r="M170" s="382"/>
      <c r="N170" s="1602"/>
      <c r="O170" s="1605"/>
      <c r="P170" s="409"/>
      <c r="Q170" s="405" t="s">
        <v>32</v>
      </c>
      <c r="R170" s="1449">
        <v>100</v>
      </c>
      <c r="S170" s="1452">
        <f>(T174+T178+T182+T186)/4</f>
        <v>100</v>
      </c>
      <c r="T170" s="1454">
        <f t="shared" si="13"/>
        <v>100</v>
      </c>
      <c r="U170" s="625"/>
    </row>
    <row r="171" spans="1:21" s="1" customFormat="1" ht="24" customHeight="1">
      <c r="A171" s="1514"/>
      <c r="B171" s="635"/>
      <c r="C171" s="637"/>
      <c r="D171" s="638"/>
      <c r="E171" s="635"/>
      <c r="F171" s="635"/>
      <c r="G171" s="636"/>
      <c r="H171" s="367"/>
      <c r="I171" s="368"/>
      <c r="J171" s="367"/>
      <c r="K171" s="388"/>
      <c r="L171" s="382"/>
      <c r="M171" s="382"/>
      <c r="N171" s="1633"/>
      <c r="O171" s="1608"/>
      <c r="P171" s="409"/>
      <c r="Q171" s="405" t="s">
        <v>35</v>
      </c>
      <c r="R171" s="1449">
        <v>100</v>
      </c>
      <c r="S171" s="1452">
        <f>(T175+T179+T183+T187)/4</f>
        <v>100</v>
      </c>
      <c r="T171" s="1454">
        <f t="shared" si="13"/>
        <v>100</v>
      </c>
      <c r="U171" s="625"/>
    </row>
    <row r="172" spans="1:21" s="1" customFormat="1" ht="24" customHeight="1">
      <c r="A172" s="1514"/>
      <c r="B172" s="635"/>
      <c r="C172" s="637"/>
      <c r="D172" s="638"/>
      <c r="E172" s="635"/>
      <c r="F172" s="635"/>
      <c r="G172" s="636"/>
      <c r="H172" s="367"/>
      <c r="I172" s="368"/>
      <c r="J172" s="367"/>
      <c r="K172" s="388"/>
      <c r="L172" s="382"/>
      <c r="M172" s="382"/>
      <c r="N172" s="366"/>
      <c r="O172" s="493"/>
      <c r="P172" s="409"/>
      <c r="Q172" s="405" t="s">
        <v>38</v>
      </c>
      <c r="R172" s="1449">
        <v>100</v>
      </c>
      <c r="S172" s="1451">
        <f>(T176+T180+T188)/3</f>
        <v>100</v>
      </c>
      <c r="T172" s="1454">
        <f t="shared" si="13"/>
        <v>100</v>
      </c>
      <c r="U172" s="625"/>
    </row>
    <row r="173" spans="1:21" s="1" customFormat="1" ht="44.25" customHeight="1">
      <c r="A173" s="1514"/>
      <c r="B173" s="635"/>
      <c r="C173" s="637"/>
      <c r="D173" s="638"/>
      <c r="E173" s="635"/>
      <c r="F173" s="635"/>
      <c r="G173" s="636"/>
      <c r="H173" s="367"/>
      <c r="I173" s="368"/>
      <c r="J173" s="367"/>
      <c r="K173" s="388"/>
      <c r="L173" s="382"/>
      <c r="M173" s="382"/>
      <c r="N173" s="1629" t="s">
        <v>183</v>
      </c>
      <c r="O173" s="1622" t="s">
        <v>184</v>
      </c>
      <c r="P173" s="1658" t="s">
        <v>54</v>
      </c>
      <c r="Q173" s="66" t="s">
        <v>27</v>
      </c>
      <c r="R173" s="19">
        <v>3</v>
      </c>
      <c r="S173" s="86">
        <v>3</v>
      </c>
      <c r="T173" s="87">
        <f t="shared" si="13"/>
        <v>100</v>
      </c>
      <c r="U173" s="1526" t="s">
        <v>279</v>
      </c>
    </row>
    <row r="174" spans="1:21" s="1" customFormat="1" ht="41.25" customHeight="1">
      <c r="A174" s="1514"/>
      <c r="B174" s="635"/>
      <c r="C174" s="637"/>
      <c r="D174" s="638"/>
      <c r="E174" s="635"/>
      <c r="F174" s="635"/>
      <c r="G174" s="636"/>
      <c r="H174" s="367"/>
      <c r="I174" s="368"/>
      <c r="J174" s="367"/>
      <c r="K174" s="388"/>
      <c r="L174" s="382"/>
      <c r="M174" s="382"/>
      <c r="N174" s="1630"/>
      <c r="O174" s="1622"/>
      <c r="P174" s="1659"/>
      <c r="Q174" s="66" t="s">
        <v>32</v>
      </c>
      <c r="R174" s="19">
        <v>3</v>
      </c>
      <c r="S174" s="34" t="s">
        <v>55</v>
      </c>
      <c r="T174" s="87">
        <f t="shared" si="13"/>
        <v>100</v>
      </c>
      <c r="U174" s="1526" t="s">
        <v>279</v>
      </c>
    </row>
    <row r="175" spans="1:21" s="1" customFormat="1" ht="39.75" customHeight="1">
      <c r="A175" s="1514"/>
      <c r="B175" s="635"/>
      <c r="C175" s="637"/>
      <c r="D175" s="638"/>
      <c r="E175" s="635"/>
      <c r="F175" s="635"/>
      <c r="G175" s="636"/>
      <c r="H175" s="368"/>
      <c r="I175" s="368"/>
      <c r="J175" s="367"/>
      <c r="K175" s="388"/>
      <c r="L175" s="382"/>
      <c r="M175" s="382"/>
      <c r="N175" s="1630"/>
      <c r="O175" s="1622"/>
      <c r="P175" s="1659"/>
      <c r="Q175" s="66" t="s">
        <v>35</v>
      </c>
      <c r="R175" s="19">
        <v>3</v>
      </c>
      <c r="S175" s="34" t="s">
        <v>55</v>
      </c>
      <c r="T175" s="87">
        <f t="shared" si="13"/>
        <v>100</v>
      </c>
      <c r="U175" s="1526" t="s">
        <v>279</v>
      </c>
    </row>
    <row r="176" spans="1:21" s="1" customFormat="1" ht="40.5" customHeight="1">
      <c r="A176" s="1514"/>
      <c r="B176" s="635"/>
      <c r="C176" s="637"/>
      <c r="D176" s="638"/>
      <c r="E176" s="635"/>
      <c r="F176" s="635"/>
      <c r="G176" s="636"/>
      <c r="H176" s="367"/>
      <c r="I176" s="368"/>
      <c r="J176" s="367"/>
      <c r="K176" s="388"/>
      <c r="L176" s="382"/>
      <c r="M176" s="382"/>
      <c r="N176" s="1634"/>
      <c r="O176" s="1622"/>
      <c r="P176" s="1660"/>
      <c r="Q176" s="62" t="s">
        <v>38</v>
      </c>
      <c r="R176" s="19">
        <v>3</v>
      </c>
      <c r="S176" s="1398" t="s">
        <v>55</v>
      </c>
      <c r="T176" s="87">
        <f t="shared" si="13"/>
        <v>100</v>
      </c>
      <c r="U176" s="1526" t="s">
        <v>279</v>
      </c>
    </row>
    <row r="177" spans="1:21" s="1" customFormat="1" ht="44.25" customHeight="1">
      <c r="A177" s="1514"/>
      <c r="B177" s="635"/>
      <c r="C177" s="637"/>
      <c r="D177" s="638"/>
      <c r="E177" s="635"/>
      <c r="F177" s="635"/>
      <c r="G177" s="636"/>
      <c r="H177" s="367"/>
      <c r="I177" s="368"/>
      <c r="J177" s="367"/>
      <c r="K177" s="388"/>
      <c r="L177" s="382"/>
      <c r="M177" s="382"/>
      <c r="N177" s="1624" t="s">
        <v>185</v>
      </c>
      <c r="O177" s="1612" t="s">
        <v>186</v>
      </c>
      <c r="P177" s="1658" t="s">
        <v>54</v>
      </c>
      <c r="Q177" s="66" t="s">
        <v>27</v>
      </c>
      <c r="R177" s="19">
        <v>3</v>
      </c>
      <c r="S177" s="91">
        <v>3</v>
      </c>
      <c r="T177" s="92">
        <f t="shared" si="13"/>
        <v>100</v>
      </c>
      <c r="U177" s="1550" t="s">
        <v>187</v>
      </c>
    </row>
    <row r="178" spans="1:21" s="1" customFormat="1" ht="39" customHeight="1">
      <c r="A178" s="1514"/>
      <c r="B178" s="635"/>
      <c r="C178" s="637"/>
      <c r="D178" s="638"/>
      <c r="E178" s="635"/>
      <c r="F178" s="635"/>
      <c r="G178" s="636"/>
      <c r="H178" s="367"/>
      <c r="I178" s="368"/>
      <c r="J178" s="367"/>
      <c r="K178" s="388"/>
      <c r="L178" s="382"/>
      <c r="M178" s="382"/>
      <c r="N178" s="1624"/>
      <c r="O178" s="1613"/>
      <c r="P178" s="1659"/>
      <c r="Q178" s="66" t="s">
        <v>32</v>
      </c>
      <c r="R178" s="19">
        <v>3</v>
      </c>
      <c r="S178" s="93" t="s">
        <v>55</v>
      </c>
      <c r="T178" s="92">
        <f t="shared" si="13"/>
        <v>100</v>
      </c>
      <c r="U178" s="1550" t="s">
        <v>187</v>
      </c>
    </row>
    <row r="179" spans="1:21" s="1" customFormat="1" ht="45.75" customHeight="1">
      <c r="A179" s="1514"/>
      <c r="B179" s="635"/>
      <c r="C179" s="637"/>
      <c r="D179" s="638"/>
      <c r="E179" s="635"/>
      <c r="F179" s="635"/>
      <c r="G179" s="636"/>
      <c r="H179" s="367"/>
      <c r="I179" s="368"/>
      <c r="J179" s="367"/>
      <c r="K179" s="388"/>
      <c r="L179" s="382"/>
      <c r="M179" s="382"/>
      <c r="N179" s="1624"/>
      <c r="O179" s="1613"/>
      <c r="P179" s="1659"/>
      <c r="Q179" s="66" t="s">
        <v>35</v>
      </c>
      <c r="R179" s="19">
        <v>3</v>
      </c>
      <c r="S179" s="93" t="s">
        <v>55</v>
      </c>
      <c r="T179" s="92">
        <f t="shared" si="13"/>
        <v>100</v>
      </c>
      <c r="U179" s="1550" t="s">
        <v>187</v>
      </c>
    </row>
    <row r="180" spans="1:21" s="1" customFormat="1" ht="42.75" customHeight="1">
      <c r="A180" s="1514"/>
      <c r="B180" s="635"/>
      <c r="C180" s="637"/>
      <c r="D180" s="638"/>
      <c r="E180" s="635"/>
      <c r="F180" s="635"/>
      <c r="G180" s="636"/>
      <c r="H180" s="367"/>
      <c r="I180" s="368"/>
      <c r="J180" s="367"/>
      <c r="K180" s="388"/>
      <c r="L180" s="382"/>
      <c r="M180" s="382"/>
      <c r="N180" s="1625"/>
      <c r="O180" s="1619"/>
      <c r="P180" s="1660"/>
      <c r="Q180" s="62" t="s">
        <v>38</v>
      </c>
      <c r="R180" s="19">
        <v>3</v>
      </c>
      <c r="S180" s="1405" t="s">
        <v>55</v>
      </c>
      <c r="T180" s="92">
        <f t="shared" si="13"/>
        <v>100</v>
      </c>
      <c r="U180" s="1550" t="s">
        <v>187</v>
      </c>
    </row>
    <row r="181" spans="1:21" s="1" customFormat="1" ht="18.75" customHeight="1">
      <c r="A181" s="1514"/>
      <c r="B181" s="635"/>
      <c r="C181" s="637"/>
      <c r="D181" s="638"/>
      <c r="E181" s="635"/>
      <c r="F181" s="635"/>
      <c r="G181" s="636"/>
      <c r="H181" s="367"/>
      <c r="I181" s="368"/>
      <c r="J181" s="367"/>
      <c r="K181" s="388"/>
      <c r="L181" s="382"/>
      <c r="M181" s="382"/>
      <c r="N181" s="1623" t="s">
        <v>188</v>
      </c>
      <c r="O181" s="1612" t="s">
        <v>189</v>
      </c>
      <c r="P181" s="1658" t="s">
        <v>190</v>
      </c>
      <c r="Q181" s="66" t="s">
        <v>27</v>
      </c>
      <c r="R181" s="19" t="s">
        <v>51</v>
      </c>
      <c r="S181" s="98" t="s">
        <v>51</v>
      </c>
      <c r="T181" s="98">
        <v>0</v>
      </c>
      <c r="U181" s="1551"/>
    </row>
    <row r="182" spans="1:21" s="1" customFormat="1" ht="18" customHeight="1">
      <c r="A182" s="1514"/>
      <c r="B182" s="635"/>
      <c r="C182" s="637"/>
      <c r="D182" s="638"/>
      <c r="E182" s="635"/>
      <c r="F182" s="635"/>
      <c r="G182" s="636"/>
      <c r="H182" s="367"/>
      <c r="I182" s="368"/>
      <c r="J182" s="367"/>
      <c r="K182" s="388"/>
      <c r="L182" s="382"/>
      <c r="M182" s="382"/>
      <c r="N182" s="1624"/>
      <c r="O182" s="1613"/>
      <c r="P182" s="1659"/>
      <c r="Q182" s="66" t="s">
        <v>32</v>
      </c>
      <c r="R182" s="19">
        <v>1</v>
      </c>
      <c r="S182" s="98">
        <v>1</v>
      </c>
      <c r="T182" s="92">
        <f t="shared" ref="T182:T183" si="14">S182/R182*100</f>
        <v>100</v>
      </c>
      <c r="U182" s="1552" t="s">
        <v>281</v>
      </c>
    </row>
    <row r="183" spans="1:21" s="1" customFormat="1" ht="21" customHeight="1">
      <c r="A183" s="1514"/>
      <c r="B183" s="635"/>
      <c r="C183" s="637"/>
      <c r="D183" s="638"/>
      <c r="E183" s="635"/>
      <c r="F183" s="635"/>
      <c r="G183" s="636"/>
      <c r="H183" s="367"/>
      <c r="I183" s="368"/>
      <c r="J183" s="367"/>
      <c r="K183" s="388"/>
      <c r="L183" s="382"/>
      <c r="M183" s="382"/>
      <c r="N183" s="1624"/>
      <c r="O183" s="1613"/>
      <c r="P183" s="1659"/>
      <c r="Q183" s="66" t="s">
        <v>35</v>
      </c>
      <c r="R183" s="19">
        <v>1</v>
      </c>
      <c r="S183" s="93" t="s">
        <v>102</v>
      </c>
      <c r="T183" s="92">
        <f t="shared" si="14"/>
        <v>100</v>
      </c>
      <c r="U183" s="1553" t="s">
        <v>282</v>
      </c>
    </row>
    <row r="184" spans="1:21" s="1" customFormat="1" ht="17.25" customHeight="1">
      <c r="A184" s="1514"/>
      <c r="B184" s="635"/>
      <c r="C184" s="637"/>
      <c r="D184" s="638"/>
      <c r="E184" s="635"/>
      <c r="F184" s="635"/>
      <c r="G184" s="636"/>
      <c r="H184" s="367"/>
      <c r="I184" s="368"/>
      <c r="J184" s="367"/>
      <c r="K184" s="388"/>
      <c r="L184" s="382"/>
      <c r="M184" s="382"/>
      <c r="N184" s="1625"/>
      <c r="O184" s="1619"/>
      <c r="P184" s="1660"/>
      <c r="Q184" s="62" t="s">
        <v>38</v>
      </c>
      <c r="R184" s="19" t="s">
        <v>51</v>
      </c>
      <c r="S184" s="98"/>
      <c r="T184" s="101"/>
      <c r="U184" s="1552"/>
    </row>
    <row r="185" spans="1:21" s="1" customFormat="1" ht="62.25" customHeight="1">
      <c r="A185" s="1514"/>
      <c r="B185" s="635"/>
      <c r="C185" s="637"/>
      <c r="D185" s="638"/>
      <c r="E185" s="635"/>
      <c r="F185" s="635"/>
      <c r="G185" s="636"/>
      <c r="H185" s="367"/>
      <c r="I185" s="368"/>
      <c r="J185" s="367"/>
      <c r="K185" s="388"/>
      <c r="L185" s="382"/>
      <c r="M185" s="382"/>
      <c r="N185" s="1623" t="s">
        <v>191</v>
      </c>
      <c r="O185" s="1622" t="s">
        <v>192</v>
      </c>
      <c r="P185" s="1661" t="s">
        <v>54</v>
      </c>
      <c r="Q185" s="66" t="s">
        <v>27</v>
      </c>
      <c r="R185" s="19">
        <v>3</v>
      </c>
      <c r="S185" s="1405" t="s">
        <v>55</v>
      </c>
      <c r="T185" s="92">
        <f t="shared" ref="T185:T188" si="15">S185/R185*100</f>
        <v>100</v>
      </c>
      <c r="U185" s="1553" t="s">
        <v>283</v>
      </c>
    </row>
    <row r="186" spans="1:21" s="1" customFormat="1" ht="58.5" customHeight="1">
      <c r="A186" s="1514"/>
      <c r="B186" s="635"/>
      <c r="C186" s="637"/>
      <c r="D186" s="638"/>
      <c r="E186" s="635"/>
      <c r="F186" s="635"/>
      <c r="G186" s="636"/>
      <c r="H186" s="367"/>
      <c r="I186" s="368"/>
      <c r="J186" s="367"/>
      <c r="K186" s="388"/>
      <c r="L186" s="382"/>
      <c r="M186" s="382"/>
      <c r="N186" s="1624"/>
      <c r="O186" s="1622"/>
      <c r="P186" s="1661"/>
      <c r="Q186" s="66" t="s">
        <v>32</v>
      </c>
      <c r="R186" s="19">
        <v>3</v>
      </c>
      <c r="S186" s="105" t="s">
        <v>55</v>
      </c>
      <c r="T186" s="92">
        <f t="shared" si="15"/>
        <v>100</v>
      </c>
      <c r="U186" s="1553" t="s">
        <v>284</v>
      </c>
    </row>
    <row r="187" spans="1:21" s="1" customFormat="1" ht="57" customHeight="1">
      <c r="A187" s="1514"/>
      <c r="B187" s="635"/>
      <c r="C187" s="637"/>
      <c r="D187" s="638"/>
      <c r="E187" s="635"/>
      <c r="F187" s="635"/>
      <c r="G187" s="636"/>
      <c r="H187" s="367"/>
      <c r="I187" s="368"/>
      <c r="J187" s="367"/>
      <c r="K187" s="388"/>
      <c r="L187" s="382"/>
      <c r="M187" s="382"/>
      <c r="N187" s="1624"/>
      <c r="O187" s="1622"/>
      <c r="P187" s="1661"/>
      <c r="Q187" s="66" t="s">
        <v>35</v>
      </c>
      <c r="R187" s="19">
        <v>3</v>
      </c>
      <c r="S187" s="105" t="s">
        <v>55</v>
      </c>
      <c r="T187" s="92">
        <f t="shared" si="15"/>
        <v>100</v>
      </c>
      <c r="U187" s="1553" t="s">
        <v>284</v>
      </c>
    </row>
    <row r="188" spans="1:21" s="1" customFormat="1" ht="57.75" customHeight="1" thickBot="1">
      <c r="A188" s="1514"/>
      <c r="B188" s="635"/>
      <c r="C188" s="637"/>
      <c r="D188" s="638"/>
      <c r="E188" s="635"/>
      <c r="F188" s="635"/>
      <c r="G188" s="636"/>
      <c r="H188" s="367"/>
      <c r="I188" s="368"/>
      <c r="J188" s="367"/>
      <c r="K188" s="388"/>
      <c r="L188" s="382"/>
      <c r="M188" s="382"/>
      <c r="N188" s="1625"/>
      <c r="O188" s="1622"/>
      <c r="P188" s="1661"/>
      <c r="Q188" s="62" t="s">
        <v>38</v>
      </c>
      <c r="R188" s="1423">
        <v>3</v>
      </c>
      <c r="S188" s="1427" t="s">
        <v>55</v>
      </c>
      <c r="T188" s="92">
        <f t="shared" si="15"/>
        <v>100</v>
      </c>
      <c r="U188" s="1553" t="s">
        <v>448</v>
      </c>
    </row>
    <row r="189" spans="1:21" s="1" customFormat="1" ht="23.1" customHeight="1">
      <c r="A189" s="1514"/>
      <c r="B189" s="635"/>
      <c r="C189" s="637"/>
      <c r="D189" s="638"/>
      <c r="E189" s="635"/>
      <c r="F189" s="635"/>
      <c r="G189" s="636"/>
      <c r="H189" s="367"/>
      <c r="I189" s="368"/>
      <c r="J189" s="367"/>
      <c r="K189" s="388"/>
      <c r="L189" s="382"/>
      <c r="M189" s="382"/>
      <c r="N189" s="1601" t="s">
        <v>193</v>
      </c>
      <c r="O189" s="1601" t="s">
        <v>194</v>
      </c>
      <c r="P189" s="469">
        <v>1</v>
      </c>
      <c r="Q189" s="399" t="s">
        <v>27</v>
      </c>
      <c r="R189" s="1455">
        <v>100</v>
      </c>
      <c r="S189" s="1462">
        <f>(T193+T197)/2</f>
        <v>100</v>
      </c>
      <c r="T189" s="1461">
        <f>S189/R189*100</f>
        <v>100</v>
      </c>
      <c r="U189" s="1554"/>
    </row>
    <row r="190" spans="1:21" s="1" customFormat="1" ht="23.1" customHeight="1">
      <c r="A190" s="1514"/>
      <c r="B190" s="635"/>
      <c r="C190" s="637"/>
      <c r="D190" s="638"/>
      <c r="E190" s="635"/>
      <c r="F190" s="635"/>
      <c r="G190" s="636"/>
      <c r="H190" s="367"/>
      <c r="I190" s="368"/>
      <c r="J190" s="367"/>
      <c r="K190" s="388"/>
      <c r="L190" s="382"/>
      <c r="M190" s="382"/>
      <c r="N190" s="1602"/>
      <c r="O190" s="1602"/>
      <c r="P190" s="409"/>
      <c r="Q190" s="405" t="s">
        <v>32</v>
      </c>
      <c r="R190" s="1457">
        <v>100</v>
      </c>
      <c r="S190" s="1460">
        <f>(T194+T198+T207)/3</f>
        <v>100</v>
      </c>
      <c r="T190" s="1465">
        <f t="shared" ref="T190:T200" si="16">S190/R190*100</f>
        <v>100</v>
      </c>
      <c r="U190" s="1555"/>
    </row>
    <row r="191" spans="1:21" s="1" customFormat="1" ht="23.1" customHeight="1">
      <c r="A191" s="1514"/>
      <c r="B191" s="635"/>
      <c r="C191" s="637"/>
      <c r="D191" s="638"/>
      <c r="E191" s="635"/>
      <c r="F191" s="635"/>
      <c r="G191" s="636"/>
      <c r="H191" s="367"/>
      <c r="I191" s="368"/>
      <c r="J191" s="367"/>
      <c r="K191" s="388"/>
      <c r="L191" s="382"/>
      <c r="M191" s="382"/>
      <c r="N191" s="1633"/>
      <c r="O191" s="1633"/>
      <c r="P191" s="409"/>
      <c r="Q191" s="405" t="s">
        <v>35</v>
      </c>
      <c r="R191" s="1457">
        <v>100</v>
      </c>
      <c r="S191" s="1460">
        <f>(T195+T207)/2</f>
        <v>100</v>
      </c>
      <c r="T191" s="1465">
        <f t="shared" si="16"/>
        <v>100</v>
      </c>
      <c r="U191" s="1556"/>
    </row>
    <row r="192" spans="1:21" s="1" customFormat="1" ht="23.1" customHeight="1">
      <c r="A192" s="1514"/>
      <c r="B192" s="635"/>
      <c r="C192" s="637"/>
      <c r="D192" s="638"/>
      <c r="E192" s="635"/>
      <c r="F192" s="635"/>
      <c r="G192" s="1532"/>
      <c r="H192" s="368"/>
      <c r="I192" s="368"/>
      <c r="J192" s="367"/>
      <c r="K192" s="388"/>
      <c r="L192" s="382"/>
      <c r="M192" s="382"/>
      <c r="N192" s="1633"/>
      <c r="O192" s="1633"/>
      <c r="P192" s="409"/>
      <c r="Q192" s="405" t="s">
        <v>38</v>
      </c>
      <c r="R192" s="1456">
        <v>100</v>
      </c>
      <c r="S192" s="1463">
        <f>(T196+T200+T208)/3</f>
        <v>100</v>
      </c>
      <c r="T192" s="1464">
        <f t="shared" si="16"/>
        <v>100</v>
      </c>
      <c r="U192" s="1556"/>
    </row>
    <row r="193" spans="1:21" s="1" customFormat="1" ht="31.5" customHeight="1">
      <c r="A193" s="1514"/>
      <c r="B193" s="635"/>
      <c r="C193" s="637"/>
      <c r="D193" s="638"/>
      <c r="E193" s="635"/>
      <c r="F193" s="635"/>
      <c r="G193" s="1532"/>
      <c r="H193" s="368"/>
      <c r="I193" s="368"/>
      <c r="J193" s="367"/>
      <c r="K193" s="388"/>
      <c r="L193" s="382"/>
      <c r="M193" s="382"/>
      <c r="N193" s="1629" t="s">
        <v>195</v>
      </c>
      <c r="O193" s="1622" t="s">
        <v>196</v>
      </c>
      <c r="P193" s="1662" t="s">
        <v>490</v>
      </c>
      <c r="Q193" s="66" t="s">
        <v>27</v>
      </c>
      <c r="R193" s="19">
        <v>2</v>
      </c>
      <c r="S193" s="106">
        <v>2</v>
      </c>
      <c r="T193" s="92">
        <f t="shared" si="16"/>
        <v>100</v>
      </c>
      <c r="U193" s="1542" t="s">
        <v>449</v>
      </c>
    </row>
    <row r="194" spans="1:21" s="1" customFormat="1" ht="26.25" customHeight="1">
      <c r="A194" s="1514"/>
      <c r="B194" s="635"/>
      <c r="C194" s="637"/>
      <c r="D194" s="638"/>
      <c r="E194" s="635"/>
      <c r="F194" s="635"/>
      <c r="G194" s="1532"/>
      <c r="H194" s="368"/>
      <c r="I194" s="368"/>
      <c r="J194" s="367"/>
      <c r="K194" s="388"/>
      <c r="L194" s="382"/>
      <c r="M194" s="382"/>
      <c r="N194" s="1630"/>
      <c r="O194" s="1622"/>
      <c r="P194" s="1663"/>
      <c r="Q194" s="66" t="s">
        <v>32</v>
      </c>
      <c r="R194" s="19">
        <v>2</v>
      </c>
      <c r="S194" s="1408" t="s">
        <v>72</v>
      </c>
      <c r="T194" s="92">
        <f t="shared" si="16"/>
        <v>100</v>
      </c>
      <c r="U194" s="1542" t="s">
        <v>285</v>
      </c>
    </row>
    <row r="195" spans="1:21" s="1" customFormat="1" ht="27" customHeight="1">
      <c r="A195" s="1514"/>
      <c r="B195" s="635"/>
      <c r="C195" s="637"/>
      <c r="D195" s="638"/>
      <c r="E195" s="635"/>
      <c r="F195" s="635"/>
      <c r="G195" s="1532"/>
      <c r="H195" s="368"/>
      <c r="I195" s="368"/>
      <c r="J195" s="367"/>
      <c r="K195" s="388"/>
      <c r="L195" s="382"/>
      <c r="M195" s="382"/>
      <c r="N195" s="1630"/>
      <c r="O195" s="1622"/>
      <c r="P195" s="1663"/>
      <c r="Q195" s="66" t="s">
        <v>35</v>
      </c>
      <c r="R195" s="19">
        <v>2</v>
      </c>
      <c r="S195" s="109">
        <v>2</v>
      </c>
      <c r="T195" s="92">
        <f t="shared" si="16"/>
        <v>100</v>
      </c>
      <c r="U195" s="1542" t="s">
        <v>285</v>
      </c>
    </row>
    <row r="196" spans="1:21" s="1" customFormat="1" ht="30.75" customHeight="1">
      <c r="A196" s="1514"/>
      <c r="B196" s="635"/>
      <c r="C196" s="637"/>
      <c r="D196" s="638"/>
      <c r="E196" s="635"/>
      <c r="F196" s="635"/>
      <c r="G196" s="1532"/>
      <c r="H196" s="368"/>
      <c r="I196" s="368"/>
      <c r="J196" s="367"/>
      <c r="K196" s="388"/>
      <c r="L196" s="382"/>
      <c r="M196" s="382"/>
      <c r="N196" s="1634"/>
      <c r="O196" s="1622"/>
      <c r="P196" s="1664"/>
      <c r="Q196" s="62" t="s">
        <v>38</v>
      </c>
      <c r="R196" s="19">
        <v>2</v>
      </c>
      <c r="S196" s="1408" t="s">
        <v>72</v>
      </c>
      <c r="T196" s="92">
        <f t="shared" si="16"/>
        <v>100</v>
      </c>
      <c r="U196" s="1542" t="s">
        <v>285</v>
      </c>
    </row>
    <row r="197" spans="1:21" s="1" customFormat="1" ht="27.75" customHeight="1">
      <c r="A197" s="1514"/>
      <c r="B197" s="635"/>
      <c r="C197" s="637"/>
      <c r="D197" s="638"/>
      <c r="E197" s="635"/>
      <c r="F197" s="635"/>
      <c r="G197" s="1532"/>
      <c r="H197" s="368"/>
      <c r="I197" s="368"/>
      <c r="J197" s="367"/>
      <c r="K197" s="388"/>
      <c r="L197" s="382"/>
      <c r="M197" s="382"/>
      <c r="N197" s="1629" t="s">
        <v>198</v>
      </c>
      <c r="O197" s="1622" t="s">
        <v>199</v>
      </c>
      <c r="P197" s="1665" t="s">
        <v>200</v>
      </c>
      <c r="Q197" s="66" t="s">
        <v>27</v>
      </c>
      <c r="R197" s="108">
        <v>4</v>
      </c>
      <c r="S197" s="678" t="s">
        <v>123</v>
      </c>
      <c r="T197" s="92">
        <f t="shared" si="16"/>
        <v>100</v>
      </c>
      <c r="U197" s="1557" t="s">
        <v>286</v>
      </c>
    </row>
    <row r="198" spans="1:21" s="1" customFormat="1" ht="25.5" customHeight="1">
      <c r="A198" s="1514"/>
      <c r="B198" s="635"/>
      <c r="C198" s="637"/>
      <c r="D198" s="638"/>
      <c r="E198" s="635"/>
      <c r="F198" s="635"/>
      <c r="G198" s="1532"/>
      <c r="H198" s="368"/>
      <c r="I198" s="368"/>
      <c r="J198" s="367"/>
      <c r="K198" s="388"/>
      <c r="L198" s="382"/>
      <c r="M198" s="382"/>
      <c r="N198" s="1630"/>
      <c r="O198" s="1622"/>
      <c r="P198" s="1663"/>
      <c r="Q198" s="66" t="s">
        <v>32</v>
      </c>
      <c r="R198" s="108">
        <v>3</v>
      </c>
      <c r="S198" s="107" t="s">
        <v>55</v>
      </c>
      <c r="T198" s="92">
        <f t="shared" si="16"/>
        <v>100</v>
      </c>
      <c r="U198" s="1557" t="s">
        <v>476</v>
      </c>
    </row>
    <row r="199" spans="1:21" s="1" customFormat="1" ht="23.1" customHeight="1">
      <c r="A199" s="1514"/>
      <c r="B199" s="635"/>
      <c r="C199" s="637"/>
      <c r="D199" s="638"/>
      <c r="E199" s="635"/>
      <c r="F199" s="635"/>
      <c r="G199" s="1532"/>
      <c r="H199" s="368"/>
      <c r="I199" s="368"/>
      <c r="J199" s="367"/>
      <c r="K199" s="388"/>
      <c r="L199" s="382"/>
      <c r="M199" s="382"/>
      <c r="N199" s="1630"/>
      <c r="O199" s="1622"/>
      <c r="P199" s="1663"/>
      <c r="Q199" s="66" t="s">
        <v>35</v>
      </c>
      <c r="R199" s="108">
        <v>0</v>
      </c>
      <c r="S199" s="107" t="s">
        <v>170</v>
      </c>
      <c r="T199" s="92">
        <v>0</v>
      </c>
      <c r="U199" s="1557"/>
    </row>
    <row r="200" spans="1:21" s="1" customFormat="1" ht="33" customHeight="1">
      <c r="A200" s="1514"/>
      <c r="B200" s="635"/>
      <c r="C200" s="637"/>
      <c r="D200" s="638"/>
      <c r="E200" s="635"/>
      <c r="F200" s="635"/>
      <c r="G200" s="1532"/>
      <c r="H200" s="368"/>
      <c r="I200" s="368"/>
      <c r="J200" s="367"/>
      <c r="K200" s="388"/>
      <c r="L200" s="382"/>
      <c r="M200" s="382"/>
      <c r="N200" s="1634"/>
      <c r="O200" s="1622"/>
      <c r="P200" s="1664"/>
      <c r="Q200" s="62" t="s">
        <v>38</v>
      </c>
      <c r="R200" s="108">
        <v>7</v>
      </c>
      <c r="S200" s="109">
        <v>7</v>
      </c>
      <c r="T200" s="92">
        <f t="shared" si="16"/>
        <v>100</v>
      </c>
      <c r="U200" s="1557" t="s">
        <v>477</v>
      </c>
    </row>
    <row r="201" spans="1:21" s="1" customFormat="1" ht="23.1" customHeight="1">
      <c r="A201" s="1514"/>
      <c r="B201" s="635"/>
      <c r="C201" s="637"/>
      <c r="D201" s="638"/>
      <c r="E201" s="635"/>
      <c r="F201" s="635"/>
      <c r="G201" s="1532"/>
      <c r="H201" s="368"/>
      <c r="I201" s="368"/>
      <c r="J201" s="367"/>
      <c r="K201" s="388"/>
      <c r="L201" s="382"/>
      <c r="M201" s="382"/>
      <c r="N201" s="1624" t="s">
        <v>201</v>
      </c>
      <c r="O201" s="1622" t="s">
        <v>202</v>
      </c>
      <c r="P201" s="1662" t="s">
        <v>480</v>
      </c>
      <c r="Q201" s="66" t="s">
        <v>27</v>
      </c>
      <c r="R201" s="108" t="s">
        <v>51</v>
      </c>
      <c r="S201" s="110">
        <v>0</v>
      </c>
      <c r="T201" s="111">
        <v>0</v>
      </c>
      <c r="U201" s="1558">
        <v>100</v>
      </c>
    </row>
    <row r="202" spans="1:21" s="1" customFormat="1" ht="23.1" customHeight="1">
      <c r="A202" s="1514"/>
      <c r="B202" s="635"/>
      <c r="C202" s="637"/>
      <c r="D202" s="638"/>
      <c r="E202" s="635"/>
      <c r="F202" s="635"/>
      <c r="G202" s="1532"/>
      <c r="H202" s="368"/>
      <c r="I202" s="368"/>
      <c r="J202" s="367"/>
      <c r="K202" s="388"/>
      <c r="L202" s="382"/>
      <c r="M202" s="382"/>
      <c r="N202" s="1624"/>
      <c r="O202" s="1622"/>
      <c r="P202" s="1663"/>
      <c r="Q202" s="66" t="s">
        <v>32</v>
      </c>
      <c r="R202" s="108" t="s">
        <v>51</v>
      </c>
      <c r="S202" s="110">
        <v>0</v>
      </c>
      <c r="T202" s="111">
        <v>0</v>
      </c>
      <c r="U202" s="1559"/>
    </row>
    <row r="203" spans="1:21" s="1" customFormat="1" ht="21.75" customHeight="1">
      <c r="A203" s="1514"/>
      <c r="B203" s="635"/>
      <c r="C203" s="637"/>
      <c r="D203" s="638"/>
      <c r="E203" s="635"/>
      <c r="F203" s="635"/>
      <c r="G203" s="1532"/>
      <c r="H203" s="368"/>
      <c r="I203" s="368"/>
      <c r="J203" s="367"/>
      <c r="K203" s="388"/>
      <c r="L203" s="382"/>
      <c r="M203" s="382"/>
      <c r="N203" s="1624"/>
      <c r="O203" s="1622"/>
      <c r="P203" s="1663"/>
      <c r="Q203" s="66" t="s">
        <v>35</v>
      </c>
      <c r="R203" s="108">
        <v>1</v>
      </c>
      <c r="S203" s="110">
        <v>1</v>
      </c>
      <c r="T203" s="52">
        <f>S203/R203*100</f>
        <v>100</v>
      </c>
      <c r="U203" s="1559" t="s">
        <v>287</v>
      </c>
    </row>
    <row r="204" spans="1:21" s="1" customFormat="1" ht="20.25" customHeight="1">
      <c r="A204" s="1514"/>
      <c r="B204" s="635"/>
      <c r="C204" s="637"/>
      <c r="D204" s="638"/>
      <c r="E204" s="635"/>
      <c r="F204" s="635"/>
      <c r="G204" s="1532"/>
      <c r="H204" s="368"/>
      <c r="I204" s="368"/>
      <c r="J204" s="367"/>
      <c r="K204" s="388"/>
      <c r="L204" s="382"/>
      <c r="M204" s="382"/>
      <c r="N204" s="1625"/>
      <c r="O204" s="1622"/>
      <c r="P204" s="1664"/>
      <c r="Q204" s="62" t="s">
        <v>38</v>
      </c>
      <c r="R204" s="679">
        <v>1</v>
      </c>
      <c r="S204" s="110">
        <v>1</v>
      </c>
      <c r="T204" s="52">
        <f>S204/R204*100</f>
        <v>100</v>
      </c>
      <c r="U204" s="1559" t="s">
        <v>287</v>
      </c>
    </row>
    <row r="205" spans="1:21" s="1" customFormat="1" ht="23.1" customHeight="1">
      <c r="A205" s="1514"/>
      <c r="B205" s="635"/>
      <c r="C205" s="637"/>
      <c r="D205" s="638"/>
      <c r="E205" s="635"/>
      <c r="F205" s="635"/>
      <c r="G205" s="1532"/>
      <c r="H205" s="368"/>
      <c r="I205" s="368"/>
      <c r="J205" s="367"/>
      <c r="K205" s="388"/>
      <c r="L205" s="382"/>
      <c r="M205" s="382"/>
      <c r="N205" s="1623" t="s">
        <v>203</v>
      </c>
      <c r="O205" s="1622" t="s">
        <v>204</v>
      </c>
      <c r="P205" s="1665" t="s">
        <v>205</v>
      </c>
      <c r="Q205" s="66" t="s">
        <v>27</v>
      </c>
      <c r="R205" s="680" t="s">
        <v>51</v>
      </c>
      <c r="S205" s="117">
        <v>0</v>
      </c>
      <c r="T205" s="117">
        <v>0</v>
      </c>
      <c r="U205" s="1560">
        <v>100</v>
      </c>
    </row>
    <row r="206" spans="1:21" s="1" customFormat="1" ht="27" customHeight="1">
      <c r="A206" s="1514"/>
      <c r="B206" s="635"/>
      <c r="C206" s="637"/>
      <c r="D206" s="638"/>
      <c r="E206" s="635"/>
      <c r="F206" s="635"/>
      <c r="G206" s="1532"/>
      <c r="H206" s="368"/>
      <c r="I206" s="368"/>
      <c r="J206" s="367"/>
      <c r="K206" s="388"/>
      <c r="L206" s="382"/>
      <c r="M206" s="382"/>
      <c r="N206" s="1624"/>
      <c r="O206" s="1622"/>
      <c r="P206" s="1663"/>
      <c r="Q206" s="66" t="s">
        <v>32</v>
      </c>
      <c r="R206" s="116">
        <v>6</v>
      </c>
      <c r="S206" s="34" t="s">
        <v>156</v>
      </c>
      <c r="T206" s="92">
        <f t="shared" ref="T206:T208" si="17">S206/R206*100</f>
        <v>100</v>
      </c>
      <c r="U206" s="1561" t="s">
        <v>288</v>
      </c>
    </row>
    <row r="207" spans="1:21" s="1" customFormat="1" ht="23.1" customHeight="1">
      <c r="A207" s="1514"/>
      <c r="B207" s="635"/>
      <c r="C207" s="637"/>
      <c r="D207" s="638"/>
      <c r="E207" s="635"/>
      <c r="F207" s="635"/>
      <c r="G207" s="1532"/>
      <c r="H207" s="368"/>
      <c r="I207" s="368"/>
      <c r="J207" s="367"/>
      <c r="K207" s="388"/>
      <c r="L207" s="382"/>
      <c r="M207" s="382"/>
      <c r="N207" s="1624"/>
      <c r="O207" s="1622"/>
      <c r="P207" s="1663"/>
      <c r="Q207" s="66" t="s">
        <v>35</v>
      </c>
      <c r="R207" s="119">
        <v>3</v>
      </c>
      <c r="S207" s="34" t="s">
        <v>55</v>
      </c>
      <c r="T207" s="92">
        <f t="shared" si="17"/>
        <v>100</v>
      </c>
      <c r="U207" s="1561" t="s">
        <v>478</v>
      </c>
    </row>
    <row r="208" spans="1:21" ht="23.25" customHeight="1" thickBot="1">
      <c r="A208" s="1562"/>
      <c r="B208" s="1563"/>
      <c r="C208" s="1564"/>
      <c r="D208" s="1565"/>
      <c r="E208" s="1563"/>
      <c r="F208" s="1563"/>
      <c r="G208" s="1566"/>
      <c r="H208" s="1567"/>
      <c r="I208" s="1567"/>
      <c r="J208" s="1568"/>
      <c r="K208" s="1569"/>
      <c r="L208" s="1570"/>
      <c r="M208" s="1570"/>
      <c r="N208" s="1635"/>
      <c r="O208" s="1644"/>
      <c r="P208" s="1666"/>
      <c r="Q208" s="548" t="s">
        <v>38</v>
      </c>
      <c r="R208" s="1571">
        <v>1</v>
      </c>
      <c r="S208" s="1572" t="s">
        <v>102</v>
      </c>
      <c r="T208" s="1573">
        <f t="shared" si="17"/>
        <v>100</v>
      </c>
      <c r="U208" s="1574" t="s">
        <v>479</v>
      </c>
    </row>
    <row r="209" spans="7:21" ht="9" customHeight="1" thickTop="1">
      <c r="G209" s="336"/>
      <c r="H209" s="336"/>
      <c r="I209" s="336"/>
      <c r="J209" s="336"/>
      <c r="K209" s="336"/>
      <c r="L209" s="506"/>
      <c r="M209" s="506"/>
      <c r="N209" s="647"/>
      <c r="O209" s="648"/>
      <c r="P209" s="649"/>
      <c r="Q209" s="650"/>
      <c r="R209" s="651"/>
      <c r="S209" s="526"/>
      <c r="T209" s="652"/>
      <c r="U209" s="653"/>
    </row>
    <row r="210" spans="7:21" ht="14.25">
      <c r="G210" s="336"/>
      <c r="H210" s="336"/>
      <c r="I210" s="336"/>
      <c r="J210" s="336"/>
      <c r="K210" s="336"/>
      <c r="L210" s="506"/>
      <c r="M210" s="506"/>
      <c r="N210" s="336"/>
      <c r="O210" s="336"/>
      <c r="P210" s="510" t="s">
        <v>206</v>
      </c>
      <c r="Q210" s="336"/>
      <c r="R210" s="508"/>
      <c r="S210" s="506"/>
      <c r="T210" s="336"/>
      <c r="U210" s="336"/>
    </row>
    <row r="211" spans="7:21" ht="14.25">
      <c r="G211" s="507"/>
      <c r="H211" s="507"/>
      <c r="I211" s="507"/>
      <c r="J211" s="336"/>
      <c r="K211" s="336"/>
      <c r="L211" s="506"/>
      <c r="M211" s="506"/>
      <c r="N211" s="336"/>
      <c r="O211" s="336"/>
      <c r="P211" s="510" t="s">
        <v>207</v>
      </c>
      <c r="Q211" s="336"/>
      <c r="R211" s="508"/>
      <c r="S211" s="506"/>
      <c r="T211" s="336"/>
      <c r="U211" s="336"/>
    </row>
    <row r="212" spans="7:21" ht="14.25">
      <c r="G212" s="528"/>
      <c r="H212" s="507"/>
      <c r="I212" s="507"/>
      <c r="J212" s="336"/>
      <c r="K212" s="336"/>
      <c r="L212" s="506"/>
      <c r="M212" s="506"/>
      <c r="N212" s="336"/>
      <c r="O212" s="336"/>
      <c r="P212" s="510"/>
      <c r="Q212" s="336"/>
      <c r="R212" s="508"/>
      <c r="S212" s="506"/>
      <c r="T212" s="336"/>
      <c r="U212" s="336"/>
    </row>
    <row r="213" spans="7:21" ht="14.25">
      <c r="G213" s="507"/>
      <c r="H213" s="507"/>
      <c r="I213" s="507"/>
      <c r="J213" s="336"/>
      <c r="K213" s="336"/>
      <c r="L213" s="506"/>
      <c r="M213" s="506"/>
      <c r="N213" s="336"/>
      <c r="O213" s="336"/>
      <c r="Q213" s="336"/>
      <c r="R213" s="508"/>
      <c r="S213" s="506"/>
      <c r="T213" s="336"/>
      <c r="U213" s="549"/>
    </row>
    <row r="214" spans="7:21" ht="14.25">
      <c r="G214" s="507"/>
      <c r="H214" s="646"/>
      <c r="I214" s="646"/>
      <c r="J214" s="336"/>
      <c r="K214" s="336"/>
      <c r="L214" s="506"/>
      <c r="M214" s="506"/>
      <c r="N214" s="336"/>
      <c r="O214" s="336"/>
      <c r="P214" s="509" t="s">
        <v>208</v>
      </c>
      <c r="Q214" s="336"/>
      <c r="R214" s="508"/>
      <c r="S214" s="506"/>
      <c r="T214" s="336"/>
      <c r="U214" s="336"/>
    </row>
    <row r="215" spans="7:21" s="5" customFormat="1" ht="14.25">
      <c r="G215" s="507"/>
      <c r="H215" s="507"/>
      <c r="I215" s="507"/>
      <c r="J215" s="336"/>
      <c r="K215" s="336"/>
      <c r="L215" s="506"/>
      <c r="M215" s="506"/>
      <c r="N215" s="336"/>
      <c r="O215" s="336"/>
      <c r="P215" s="510" t="s">
        <v>209</v>
      </c>
      <c r="Q215" s="336"/>
      <c r="R215" s="508"/>
      <c r="S215" s="506"/>
      <c r="T215" s="336"/>
      <c r="U215" s="336"/>
    </row>
    <row r="216" spans="7:21" s="5" customFormat="1" ht="14.25">
      <c r="G216" s="336"/>
      <c r="H216" s="336"/>
      <c r="I216" s="336"/>
      <c r="J216" s="336"/>
      <c r="K216" s="336"/>
      <c r="L216" s="506"/>
      <c r="M216" s="506"/>
      <c r="N216" s="336"/>
      <c r="O216" s="336"/>
      <c r="P216" s="510" t="s">
        <v>210</v>
      </c>
      <c r="Q216" s="336"/>
      <c r="R216" s="508"/>
      <c r="S216" s="506"/>
      <c r="T216" s="336"/>
      <c r="U216" s="336"/>
    </row>
    <row r="217" spans="7:21" s="5" customFormat="1" ht="17.25">
      <c r="G217" s="336"/>
      <c r="H217" s="336"/>
      <c r="I217" s="336"/>
      <c r="J217" s="336"/>
      <c r="K217" s="336"/>
      <c r="L217" s="506"/>
      <c r="M217" s="506"/>
      <c r="N217" s="336"/>
      <c r="O217" s="336"/>
      <c r="P217" s="335"/>
      <c r="Q217" s="532"/>
      <c r="R217" s="508"/>
      <c r="S217" s="506"/>
      <c r="T217" s="336"/>
      <c r="U217" s="336"/>
    </row>
  </sheetData>
  <mergeCells count="163">
    <mergeCell ref="P177:P180"/>
    <mergeCell ref="P181:P184"/>
    <mergeCell ref="P185:P188"/>
    <mergeCell ref="P193:P196"/>
    <mergeCell ref="P197:P200"/>
    <mergeCell ref="P201:P204"/>
    <mergeCell ref="P205:P208"/>
    <mergeCell ref="P96:P99"/>
    <mergeCell ref="P100:P101"/>
    <mergeCell ref="P124:P127"/>
    <mergeCell ref="P128:P131"/>
    <mergeCell ref="P132:P135"/>
    <mergeCell ref="P136:P139"/>
    <mergeCell ref="P140:P143"/>
    <mergeCell ref="P144:P147"/>
    <mergeCell ref="P173:P176"/>
    <mergeCell ref="O193:O196"/>
    <mergeCell ref="O197:O200"/>
    <mergeCell ref="O201:O204"/>
    <mergeCell ref="O205:O208"/>
    <mergeCell ref="P8:P9"/>
    <mergeCell ref="P12:P15"/>
    <mergeCell ref="P16:P17"/>
    <mergeCell ref="P20:P23"/>
    <mergeCell ref="P24:P27"/>
    <mergeCell ref="P28:P29"/>
    <mergeCell ref="P32:P35"/>
    <mergeCell ref="P36:P39"/>
    <mergeCell ref="P44:P47"/>
    <mergeCell ref="P48:P49"/>
    <mergeCell ref="P52:P55"/>
    <mergeCell ref="P56:P57"/>
    <mergeCell ref="P64:P67"/>
    <mergeCell ref="P68:P69"/>
    <mergeCell ref="P72:P75"/>
    <mergeCell ref="P76:P79"/>
    <mergeCell ref="P80:P83"/>
    <mergeCell ref="P84:P87"/>
    <mergeCell ref="P88:P89"/>
    <mergeCell ref="P92:P95"/>
    <mergeCell ref="O157:O160"/>
    <mergeCell ref="O161:O164"/>
    <mergeCell ref="O165:O168"/>
    <mergeCell ref="O169:O171"/>
    <mergeCell ref="O173:O176"/>
    <mergeCell ref="O177:O180"/>
    <mergeCell ref="O181:O184"/>
    <mergeCell ref="O185:O188"/>
    <mergeCell ref="O189:O192"/>
    <mergeCell ref="O120:O122"/>
    <mergeCell ref="O124:O127"/>
    <mergeCell ref="O128:O131"/>
    <mergeCell ref="O132:O135"/>
    <mergeCell ref="O136:O139"/>
    <mergeCell ref="O140:O143"/>
    <mergeCell ref="O144:O147"/>
    <mergeCell ref="O149:O152"/>
    <mergeCell ref="O153:O156"/>
    <mergeCell ref="O84:O87"/>
    <mergeCell ref="O88:O90"/>
    <mergeCell ref="O92:O95"/>
    <mergeCell ref="O96:O99"/>
    <mergeCell ref="O100:O102"/>
    <mergeCell ref="O104:O107"/>
    <mergeCell ref="O108:O110"/>
    <mergeCell ref="O112:O115"/>
    <mergeCell ref="O116:O119"/>
    <mergeCell ref="N189:N192"/>
    <mergeCell ref="N193:N196"/>
    <mergeCell ref="N197:N200"/>
    <mergeCell ref="N201:N204"/>
    <mergeCell ref="N205:N208"/>
    <mergeCell ref="O8:O11"/>
    <mergeCell ref="O12:O15"/>
    <mergeCell ref="O16:O19"/>
    <mergeCell ref="O20:O23"/>
    <mergeCell ref="O24:O27"/>
    <mergeCell ref="O28:O31"/>
    <mergeCell ref="O32:O35"/>
    <mergeCell ref="O36:O39"/>
    <mergeCell ref="O40:O43"/>
    <mergeCell ref="O44:O47"/>
    <mergeCell ref="O48:O51"/>
    <mergeCell ref="O52:O55"/>
    <mergeCell ref="O56:O59"/>
    <mergeCell ref="O60:O63"/>
    <mergeCell ref="O64:O67"/>
    <mergeCell ref="O68:O71"/>
    <mergeCell ref="O72:O75"/>
    <mergeCell ref="O76:O79"/>
    <mergeCell ref="O80:O83"/>
    <mergeCell ref="N153:N156"/>
    <mergeCell ref="N157:N158"/>
    <mergeCell ref="N161:N164"/>
    <mergeCell ref="N165:N168"/>
    <mergeCell ref="N169:N171"/>
    <mergeCell ref="N173:N176"/>
    <mergeCell ref="N177:N180"/>
    <mergeCell ref="N181:N184"/>
    <mergeCell ref="N185:N188"/>
    <mergeCell ref="N116:N119"/>
    <mergeCell ref="N120:N121"/>
    <mergeCell ref="N124:N127"/>
    <mergeCell ref="N128:N131"/>
    <mergeCell ref="N132:N135"/>
    <mergeCell ref="N136:N139"/>
    <mergeCell ref="N140:N143"/>
    <mergeCell ref="N144:N147"/>
    <mergeCell ref="N149:N152"/>
    <mergeCell ref="N80:N83"/>
    <mergeCell ref="N84:N87"/>
    <mergeCell ref="N88:N90"/>
    <mergeCell ref="N92:N95"/>
    <mergeCell ref="N96:N99"/>
    <mergeCell ref="N100:N103"/>
    <mergeCell ref="N104:N107"/>
    <mergeCell ref="N108:N109"/>
    <mergeCell ref="N112:N115"/>
    <mergeCell ref="N44:N47"/>
    <mergeCell ref="N48:N51"/>
    <mergeCell ref="N52:N55"/>
    <mergeCell ref="N56:N59"/>
    <mergeCell ref="N60:N63"/>
    <mergeCell ref="N64:N67"/>
    <mergeCell ref="N68:N70"/>
    <mergeCell ref="N72:N75"/>
    <mergeCell ref="N76:N79"/>
    <mergeCell ref="N8:N11"/>
    <mergeCell ref="N12:N15"/>
    <mergeCell ref="N16:N19"/>
    <mergeCell ref="N20:N23"/>
    <mergeCell ref="N24:N27"/>
    <mergeCell ref="N28:N31"/>
    <mergeCell ref="N32:N35"/>
    <mergeCell ref="N36:N39"/>
    <mergeCell ref="N40:N43"/>
    <mergeCell ref="J7:K7"/>
    <mergeCell ref="A8:A15"/>
    <mergeCell ref="A68:A75"/>
    <mergeCell ref="B8:B15"/>
    <mergeCell ref="B68:B75"/>
    <mergeCell ref="G8:G12"/>
    <mergeCell ref="G16:G19"/>
    <mergeCell ref="G28:G31"/>
    <mergeCell ref="G48:G51"/>
    <mergeCell ref="G56:G59"/>
    <mergeCell ref="G68:G72"/>
    <mergeCell ref="H8:H12"/>
    <mergeCell ref="H16:H19"/>
    <mergeCell ref="H28:H31"/>
    <mergeCell ref="H48:H51"/>
    <mergeCell ref="H56:H60"/>
    <mergeCell ref="H68:H70"/>
    <mergeCell ref="C7:D7"/>
    <mergeCell ref="G1:U1"/>
    <mergeCell ref="G2:U2"/>
    <mergeCell ref="G3:U3"/>
    <mergeCell ref="A5:F5"/>
    <mergeCell ref="G5:M5"/>
    <mergeCell ref="N5:R5"/>
    <mergeCell ref="C6:D6"/>
    <mergeCell ref="J6:K6"/>
    <mergeCell ref="Q6:R6"/>
  </mergeCells>
  <pageMargins left="0.41" right="0" top="0.81" bottom="0.36" header="0.3" footer="0.18"/>
  <pageSetup paperSize="5" scale="69" orientation="landscape" r:id="rId1"/>
  <rowBreaks count="8" manualBreakCount="8">
    <brk id="31" max="20" man="1"/>
    <brk id="54" max="20" man="1"/>
    <brk id="81" max="20" man="1"/>
    <brk id="105" max="20" man="1"/>
    <brk id="130" max="20" man="1"/>
    <brk id="158" max="20" man="1"/>
    <brk id="179" max="20" man="1"/>
    <brk id="200" max="20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66CC"/>
  </sheetPr>
  <dimension ref="A1:Q158"/>
  <sheetViews>
    <sheetView view="pageBreakPreview" topLeftCell="A148" zoomScale="95" zoomScaleNormal="100" workbookViewId="0">
      <selection activeCell="G156" sqref="G156"/>
    </sheetView>
  </sheetViews>
  <sheetFormatPr defaultColWidth="9.140625" defaultRowHeight="12.75"/>
  <cols>
    <col min="1" max="1" width="15.85546875" style="3" customWidth="1"/>
    <col min="2" max="2" width="16.5703125" style="3" customWidth="1"/>
    <col min="3" max="3" width="8.42578125" style="3" customWidth="1"/>
    <col min="4" max="5" width="5.140625" style="3" customWidth="1"/>
    <col min="6" max="6" width="8" style="6" customWidth="1"/>
    <col min="7" max="7" width="9.140625" style="6" customWidth="1"/>
    <col min="8" max="8" width="22.85546875" style="3" hidden="1" customWidth="1"/>
    <col min="9" max="9" width="21.5703125" style="3" customWidth="1"/>
    <col min="10" max="10" width="8.7109375" style="3" customWidth="1"/>
    <col min="11" max="11" width="7" style="3" customWidth="1"/>
    <col min="12" max="12" width="6.7109375" style="342" customWidth="1"/>
    <col min="13" max="13" width="9.85546875" style="6" customWidth="1"/>
    <col min="14" max="14" width="9.140625" style="3" customWidth="1"/>
    <col min="15" max="15" width="21" style="3" customWidth="1"/>
    <col min="16" max="16" width="14.140625" style="3" customWidth="1"/>
    <col min="17" max="16384" width="9.140625" style="3"/>
  </cols>
  <sheetData>
    <row r="1" spans="1:15" ht="14.25">
      <c r="A1" s="1575" t="s">
        <v>472</v>
      </c>
      <c r="B1" s="1576"/>
      <c r="C1" s="1576"/>
      <c r="D1" s="1576"/>
      <c r="E1" s="1576"/>
      <c r="F1" s="1576"/>
      <c r="G1" s="1576"/>
      <c r="H1" s="1576"/>
      <c r="I1" s="1576"/>
      <c r="J1" s="1576"/>
      <c r="K1" s="1576"/>
      <c r="L1" s="1576"/>
      <c r="M1" s="1576"/>
      <c r="N1" s="1576"/>
      <c r="O1" s="1576"/>
    </row>
    <row r="2" spans="1:15" ht="14.25">
      <c r="A2" s="1576" t="s">
        <v>0</v>
      </c>
      <c r="B2" s="1576"/>
      <c r="C2" s="1576"/>
      <c r="D2" s="1576"/>
      <c r="E2" s="1576"/>
      <c r="F2" s="1576"/>
      <c r="G2" s="1576"/>
      <c r="H2" s="1576"/>
      <c r="I2" s="1576"/>
      <c r="J2" s="1576"/>
      <c r="K2" s="1576"/>
      <c r="L2" s="1576"/>
      <c r="M2" s="1576"/>
      <c r="N2" s="1576"/>
      <c r="O2" s="1576"/>
    </row>
    <row r="3" spans="1:15" ht="14.25">
      <c r="A3" s="1576" t="s">
        <v>1</v>
      </c>
      <c r="B3" s="1576"/>
      <c r="C3" s="1576"/>
      <c r="D3" s="1576"/>
      <c r="E3" s="1576"/>
      <c r="F3" s="1576"/>
      <c r="G3" s="1576"/>
      <c r="H3" s="1576"/>
      <c r="I3" s="1576"/>
      <c r="J3" s="1576"/>
      <c r="K3" s="1576"/>
      <c r="L3" s="1576"/>
      <c r="M3" s="1576"/>
      <c r="N3" s="1576"/>
      <c r="O3" s="1576"/>
    </row>
    <row r="4" spans="1:15" ht="13.5" customHeight="1">
      <c r="A4" s="343"/>
      <c r="B4" s="343"/>
      <c r="C4" s="343"/>
      <c r="D4" s="343"/>
      <c r="E4" s="343"/>
      <c r="F4" s="343"/>
      <c r="G4" s="343"/>
      <c r="H4" s="343"/>
      <c r="I4" s="343"/>
      <c r="J4" s="343"/>
      <c r="K4" s="343"/>
      <c r="L4" s="343"/>
      <c r="M4" s="343"/>
      <c r="N4" s="343"/>
      <c r="O4" s="343"/>
    </row>
    <row r="5" spans="1:15" ht="27" customHeight="1">
      <c r="A5" s="1676" t="s">
        <v>3</v>
      </c>
      <c r="B5" s="1677"/>
      <c r="C5" s="1677"/>
      <c r="D5" s="1677"/>
      <c r="E5" s="1677"/>
      <c r="F5" s="1677"/>
      <c r="G5" s="1678"/>
      <c r="H5" s="1677" t="s">
        <v>4</v>
      </c>
      <c r="I5" s="1677"/>
      <c r="J5" s="1677"/>
      <c r="K5" s="1677"/>
      <c r="L5" s="1678"/>
      <c r="M5" s="390"/>
      <c r="N5" s="344"/>
      <c r="O5" s="391" t="s">
        <v>5</v>
      </c>
    </row>
    <row r="6" spans="1:15" ht="30" customHeight="1">
      <c r="A6" s="345" t="s">
        <v>6</v>
      </c>
      <c r="B6" s="1488" t="s">
        <v>7</v>
      </c>
      <c r="C6" s="393" t="s">
        <v>11</v>
      </c>
      <c r="D6" s="1585" t="s">
        <v>8</v>
      </c>
      <c r="E6" s="1586"/>
      <c r="F6" s="346" t="s">
        <v>12</v>
      </c>
      <c r="G6" s="346" t="s">
        <v>13</v>
      </c>
      <c r="H6" s="347" t="s">
        <v>14</v>
      </c>
      <c r="I6" s="392" t="s">
        <v>15</v>
      </c>
      <c r="J6" s="393" t="s">
        <v>11</v>
      </c>
      <c r="K6" s="1587" t="s">
        <v>8</v>
      </c>
      <c r="L6" s="1588"/>
      <c r="M6" s="394" t="s">
        <v>9</v>
      </c>
      <c r="N6" s="346" t="s">
        <v>13</v>
      </c>
      <c r="O6" s="395"/>
    </row>
    <row r="7" spans="1:15" ht="20.25" customHeight="1">
      <c r="A7" s="348">
        <v>1</v>
      </c>
      <c r="B7" s="349">
        <v>2</v>
      </c>
      <c r="C7" s="350"/>
      <c r="D7" s="1668">
        <v>3</v>
      </c>
      <c r="E7" s="1669"/>
      <c r="F7" s="353">
        <v>4</v>
      </c>
      <c r="G7" s="354">
        <v>5</v>
      </c>
      <c r="H7" s="352">
        <v>6</v>
      </c>
      <c r="I7" s="396">
        <v>6</v>
      </c>
      <c r="J7" s="349">
        <v>7</v>
      </c>
      <c r="K7" s="1671">
        <v>8</v>
      </c>
      <c r="L7" s="1670"/>
      <c r="M7" s="655" t="s">
        <v>16</v>
      </c>
      <c r="N7" s="656">
        <v>10</v>
      </c>
      <c r="O7" s="397">
        <v>11</v>
      </c>
    </row>
    <row r="8" spans="1:15" s="1" customFormat="1" ht="26.25" customHeight="1">
      <c r="A8" s="1673" t="s">
        <v>95</v>
      </c>
      <c r="B8" s="1604" t="s">
        <v>96</v>
      </c>
      <c r="C8" s="355">
        <v>1</v>
      </c>
      <c r="D8" s="356" t="s">
        <v>24</v>
      </c>
      <c r="E8" s="357">
        <v>100</v>
      </c>
      <c r="F8" s="358">
        <f>(N8+N28+N40+N48+N60+N108+N128)/7</f>
        <v>100</v>
      </c>
      <c r="G8" s="358">
        <f t="shared" ref="G8:G9" si="0">F8/E8*100</f>
        <v>100</v>
      </c>
      <c r="H8" s="1601" t="s">
        <v>97</v>
      </c>
      <c r="I8" s="1691" t="s">
        <v>98</v>
      </c>
      <c r="J8" s="1645">
        <v>1</v>
      </c>
      <c r="K8" s="399" t="s">
        <v>27</v>
      </c>
      <c r="L8" s="400">
        <v>100</v>
      </c>
      <c r="M8" s="401">
        <f>(N20+N24)/2</f>
        <v>100</v>
      </c>
      <c r="N8" s="402">
        <f>M8/L8*100</f>
        <v>100</v>
      </c>
      <c r="O8" s="403"/>
    </row>
    <row r="9" spans="1:15" s="1" customFormat="1" ht="24.75" customHeight="1">
      <c r="A9" s="1674"/>
      <c r="B9" s="1605"/>
      <c r="C9" s="361"/>
      <c r="D9" s="362" t="s">
        <v>29</v>
      </c>
      <c r="E9" s="363">
        <v>100</v>
      </c>
      <c r="F9" s="364">
        <f>(N9+N29+N41+N49+N61+N109+N129)/7</f>
        <v>100</v>
      </c>
      <c r="G9" s="365">
        <f t="shared" si="0"/>
        <v>100</v>
      </c>
      <c r="H9" s="1602"/>
      <c r="I9" s="1605"/>
      <c r="J9" s="1646"/>
      <c r="K9" s="405" t="s">
        <v>32</v>
      </c>
      <c r="L9" s="406">
        <v>100</v>
      </c>
      <c r="M9" s="68">
        <f>(N13+N25)/2</f>
        <v>100</v>
      </c>
      <c r="N9" s="407">
        <f t="shared" ref="N9:N11" si="1">M9/L9*100</f>
        <v>100</v>
      </c>
      <c r="O9" s="408"/>
    </row>
    <row r="10" spans="1:15" s="1" customFormat="1" ht="24" customHeight="1">
      <c r="A10" s="1674"/>
      <c r="B10" s="1605"/>
      <c r="C10" s="367"/>
      <c r="D10" s="362" t="s">
        <v>34</v>
      </c>
      <c r="E10" s="363">
        <v>100</v>
      </c>
      <c r="F10" s="364">
        <f>(N10+N30+N42+N50+N62+N90+N110+N130)/8</f>
        <v>100</v>
      </c>
      <c r="G10" s="365">
        <f t="shared" ref="G10:G11" si="2">F10/E10*100</f>
        <v>100</v>
      </c>
      <c r="H10" s="1602"/>
      <c r="I10" s="1605"/>
      <c r="J10" s="409"/>
      <c r="K10" s="405" t="s">
        <v>35</v>
      </c>
      <c r="L10" s="406">
        <v>100</v>
      </c>
      <c r="M10" s="68">
        <f>(N14+N18+N26)/3</f>
        <v>100</v>
      </c>
      <c r="N10" s="407">
        <f t="shared" si="1"/>
        <v>100</v>
      </c>
      <c r="O10" s="408"/>
    </row>
    <row r="11" spans="1:15" s="1" customFormat="1" ht="19.5" customHeight="1">
      <c r="A11" s="1675"/>
      <c r="B11" s="368"/>
      <c r="C11" s="367"/>
      <c r="D11" s="362" t="s">
        <v>37</v>
      </c>
      <c r="E11" s="363">
        <v>100</v>
      </c>
      <c r="F11" s="365">
        <f>(N11+N31+N43+N51+N63+N91+N111+N131)/8</f>
        <v>93.75</v>
      </c>
      <c r="G11" s="365">
        <f t="shared" si="2"/>
        <v>93.75</v>
      </c>
      <c r="H11" s="369"/>
      <c r="I11" s="1692"/>
      <c r="J11" s="410"/>
      <c r="K11" s="405" t="s">
        <v>38</v>
      </c>
      <c r="L11" s="411">
        <v>100</v>
      </c>
      <c r="M11" s="68">
        <f>(N19+N23+N27)/3</f>
        <v>100</v>
      </c>
      <c r="N11" s="407">
        <f t="shared" si="1"/>
        <v>100</v>
      </c>
      <c r="O11" s="408"/>
    </row>
    <row r="12" spans="1:15" s="1" customFormat="1" ht="23.25" customHeight="1">
      <c r="A12" s="1675"/>
      <c r="B12" s="367"/>
      <c r="C12" s="368"/>
      <c r="D12" s="370"/>
      <c r="E12" s="371"/>
      <c r="F12" s="372"/>
      <c r="G12" s="372">
        <f>SUM(G8:G11)/4</f>
        <v>98.4375</v>
      </c>
      <c r="H12" s="1623" t="s">
        <v>212</v>
      </c>
      <c r="I12" s="1622" t="s">
        <v>100</v>
      </c>
      <c r="J12" s="1655" t="s">
        <v>101</v>
      </c>
      <c r="K12" s="66" t="s">
        <v>27</v>
      </c>
      <c r="L12" s="414" t="s">
        <v>51</v>
      </c>
      <c r="M12" s="415">
        <v>0</v>
      </c>
      <c r="N12" s="416">
        <v>0</v>
      </c>
      <c r="O12" s="417"/>
    </row>
    <row r="13" spans="1:15" s="1" customFormat="1" ht="23.25" customHeight="1">
      <c r="A13" s="373"/>
      <c r="B13" s="367"/>
      <c r="C13" s="368"/>
      <c r="D13" s="370"/>
      <c r="E13" s="374"/>
      <c r="F13" s="372"/>
      <c r="G13" s="372"/>
      <c r="H13" s="1624"/>
      <c r="I13" s="1622"/>
      <c r="J13" s="1655"/>
      <c r="K13" s="66" t="s">
        <v>32</v>
      </c>
      <c r="L13" s="418">
        <v>1</v>
      </c>
      <c r="M13" s="419" t="s">
        <v>102</v>
      </c>
      <c r="N13" s="420">
        <f>M13/L13*100</f>
        <v>100</v>
      </c>
      <c r="O13" s="421" t="s">
        <v>103</v>
      </c>
    </row>
    <row r="14" spans="1:15" s="1" customFormat="1" ht="28.5" customHeight="1">
      <c r="A14" s="373"/>
      <c r="B14" s="367"/>
      <c r="C14" s="368"/>
      <c r="D14" s="370"/>
      <c r="E14" s="374"/>
      <c r="F14" s="372"/>
      <c r="G14" s="372"/>
      <c r="H14" s="1624"/>
      <c r="I14" s="1622"/>
      <c r="J14" s="1655"/>
      <c r="K14" s="66" t="s">
        <v>35</v>
      </c>
      <c r="L14" s="418">
        <v>1</v>
      </c>
      <c r="M14" s="419" t="s">
        <v>102</v>
      </c>
      <c r="N14" s="420">
        <f>M14/L14*100</f>
        <v>100</v>
      </c>
      <c r="O14" s="1443" t="s">
        <v>484</v>
      </c>
    </row>
    <row r="15" spans="1:15" s="1" customFormat="1" ht="23.25" customHeight="1">
      <c r="A15" s="373"/>
      <c r="B15" s="367"/>
      <c r="C15" s="368"/>
      <c r="D15" s="370"/>
      <c r="E15" s="374"/>
      <c r="F15" s="372"/>
      <c r="G15" s="372"/>
      <c r="H15" s="1672"/>
      <c r="I15" s="1622"/>
      <c r="J15" s="1655"/>
      <c r="K15" s="66" t="s">
        <v>38</v>
      </c>
      <c r="L15" s="659" t="s">
        <v>51</v>
      </c>
      <c r="M15" s="422"/>
      <c r="N15" s="422"/>
      <c r="O15" s="421"/>
    </row>
    <row r="16" spans="1:15" s="1" customFormat="1" ht="23.25" customHeight="1">
      <c r="A16" s="373"/>
      <c r="B16" s="367"/>
      <c r="C16" s="368"/>
      <c r="D16" s="370"/>
      <c r="E16" s="374"/>
      <c r="F16" s="372"/>
      <c r="G16" s="372"/>
      <c r="H16" s="1623" t="s">
        <v>213</v>
      </c>
      <c r="I16" s="1622" t="s">
        <v>105</v>
      </c>
      <c r="J16" s="1655" t="s">
        <v>101</v>
      </c>
      <c r="K16" s="71" t="s">
        <v>27</v>
      </c>
      <c r="L16" s="660" t="s">
        <v>51</v>
      </c>
      <c r="M16" s="423"/>
      <c r="N16" s="416"/>
      <c r="O16" s="424"/>
    </row>
    <row r="17" spans="1:15" s="1" customFormat="1" ht="23.25" customHeight="1">
      <c r="A17" s="373"/>
      <c r="B17" s="367"/>
      <c r="C17" s="368"/>
      <c r="D17" s="370"/>
      <c r="E17" s="374"/>
      <c r="F17" s="372"/>
      <c r="G17" s="372"/>
      <c r="H17" s="1624"/>
      <c r="I17" s="1622"/>
      <c r="J17" s="1655"/>
      <c r="K17" s="66" t="s">
        <v>32</v>
      </c>
      <c r="L17" s="425" t="s">
        <v>51</v>
      </c>
      <c r="M17" s="423"/>
      <c r="N17" s="426"/>
      <c r="O17" s="421"/>
    </row>
    <row r="18" spans="1:15" s="1" customFormat="1" ht="27" customHeight="1">
      <c r="A18" s="373"/>
      <c r="B18" s="367"/>
      <c r="C18" s="368"/>
      <c r="D18" s="370"/>
      <c r="E18" s="374"/>
      <c r="F18" s="372"/>
      <c r="G18" s="372"/>
      <c r="H18" s="1624"/>
      <c r="I18" s="1622"/>
      <c r="J18" s="1655"/>
      <c r="K18" s="66" t="s">
        <v>35</v>
      </c>
      <c r="L18" s="425">
        <v>1</v>
      </c>
      <c r="M18" s="427" t="s">
        <v>102</v>
      </c>
      <c r="N18" s="420">
        <f>M18/L18*100</f>
        <v>100</v>
      </c>
      <c r="O18" s="1413" t="s">
        <v>483</v>
      </c>
    </row>
    <row r="19" spans="1:15" s="1" customFormat="1" ht="23.25" customHeight="1">
      <c r="A19" s="373"/>
      <c r="B19" s="367"/>
      <c r="C19" s="368"/>
      <c r="D19" s="370"/>
      <c r="E19" s="374"/>
      <c r="F19" s="372"/>
      <c r="G19" s="372"/>
      <c r="H19" s="1672"/>
      <c r="I19" s="1622"/>
      <c r="J19" s="1655"/>
      <c r="K19" s="62" t="s">
        <v>38</v>
      </c>
      <c r="L19" s="425">
        <v>1</v>
      </c>
      <c r="M19" s="1417" t="s">
        <v>102</v>
      </c>
      <c r="N19" s="420">
        <f>M19/L19*100</f>
        <v>100</v>
      </c>
      <c r="O19" s="1413" t="s">
        <v>452</v>
      </c>
    </row>
    <row r="20" spans="1:15" s="1" customFormat="1" ht="23.25" customHeight="1">
      <c r="A20" s="373"/>
      <c r="B20" s="367"/>
      <c r="C20" s="368"/>
      <c r="D20" s="370"/>
      <c r="E20" s="374"/>
      <c r="F20" s="372"/>
      <c r="G20" s="372"/>
      <c r="H20" s="1623" t="s">
        <v>214</v>
      </c>
      <c r="I20" s="1622" t="s">
        <v>107</v>
      </c>
      <c r="J20" s="1655" t="s">
        <v>101</v>
      </c>
      <c r="K20" s="66" t="s">
        <v>27</v>
      </c>
      <c r="L20" s="425">
        <v>1</v>
      </c>
      <c r="M20" s="428" t="s">
        <v>102</v>
      </c>
      <c r="N20" s="420">
        <f>M20/L20*100</f>
        <v>100</v>
      </c>
      <c r="O20" s="178" t="s">
        <v>108</v>
      </c>
    </row>
    <row r="21" spans="1:15" s="1" customFormat="1" ht="27" customHeight="1">
      <c r="A21" s="373"/>
      <c r="B21" s="367"/>
      <c r="C21" s="368"/>
      <c r="D21" s="370"/>
      <c r="E21" s="374"/>
      <c r="F21" s="372"/>
      <c r="G21" s="372"/>
      <c r="H21" s="1624"/>
      <c r="I21" s="1622"/>
      <c r="J21" s="1655"/>
      <c r="K21" s="66" t="s">
        <v>32</v>
      </c>
      <c r="L21" s="425"/>
      <c r="M21" s="423"/>
      <c r="N21" s="420"/>
      <c r="O21" s="178"/>
    </row>
    <row r="22" spans="1:15" s="1" customFormat="1" ht="23.25" customHeight="1">
      <c r="A22" s="373"/>
      <c r="B22" s="367"/>
      <c r="C22" s="368"/>
      <c r="D22" s="370"/>
      <c r="E22" s="374"/>
      <c r="F22" s="372"/>
      <c r="G22" s="372"/>
      <c r="H22" s="1624"/>
      <c r="I22" s="1622"/>
      <c r="J22" s="1655"/>
      <c r="K22" s="66" t="s">
        <v>35</v>
      </c>
      <c r="L22" s="661" t="s">
        <v>51</v>
      </c>
      <c r="M22" s="423"/>
      <c r="N22" s="420"/>
      <c r="O22" s="178"/>
    </row>
    <row r="23" spans="1:15" s="1" customFormat="1" ht="23.25" customHeight="1">
      <c r="A23" s="373"/>
      <c r="B23" s="367"/>
      <c r="C23" s="368"/>
      <c r="D23" s="370"/>
      <c r="E23" s="374"/>
      <c r="F23" s="372"/>
      <c r="G23" s="372"/>
      <c r="H23" s="1603"/>
      <c r="I23" s="1622"/>
      <c r="J23" s="1655"/>
      <c r="K23" s="66" t="s">
        <v>38</v>
      </c>
      <c r="L23" s="425">
        <v>1</v>
      </c>
      <c r="M23" s="1417" t="s">
        <v>102</v>
      </c>
      <c r="N23" s="420">
        <f t="shared" ref="N23" si="3">M23/L23*100</f>
        <v>100</v>
      </c>
      <c r="O23" s="1413" t="s">
        <v>258</v>
      </c>
    </row>
    <row r="24" spans="1:15" s="1" customFormat="1" ht="29.25" customHeight="1">
      <c r="A24" s="373"/>
      <c r="B24" s="367"/>
      <c r="C24" s="368"/>
      <c r="D24" s="370"/>
      <c r="E24" s="374"/>
      <c r="F24" s="372"/>
      <c r="G24" s="372"/>
      <c r="H24" s="1623" t="s">
        <v>215</v>
      </c>
      <c r="I24" s="1622" t="s">
        <v>110</v>
      </c>
      <c r="J24" s="1656" t="s">
        <v>453</v>
      </c>
      <c r="K24" s="71" t="s">
        <v>27</v>
      </c>
      <c r="L24" s="425">
        <v>4</v>
      </c>
      <c r="M24" s="1417" t="s">
        <v>123</v>
      </c>
      <c r="N24" s="420">
        <f t="shared" ref="N24:N39" si="4">M24/L24*100</f>
        <v>100</v>
      </c>
      <c r="O24" s="1418" t="s">
        <v>464</v>
      </c>
    </row>
    <row r="25" spans="1:15" s="1" customFormat="1" ht="31.5" customHeight="1">
      <c r="A25" s="373"/>
      <c r="B25" s="367"/>
      <c r="C25" s="368"/>
      <c r="D25" s="370"/>
      <c r="E25" s="374"/>
      <c r="F25" s="372"/>
      <c r="G25" s="372"/>
      <c r="H25" s="1624"/>
      <c r="I25" s="1622"/>
      <c r="J25" s="1655"/>
      <c r="K25" s="66" t="s">
        <v>32</v>
      </c>
      <c r="L25" s="425">
        <v>2</v>
      </c>
      <c r="M25" s="428" t="s">
        <v>72</v>
      </c>
      <c r="N25" s="420">
        <f t="shared" si="4"/>
        <v>100</v>
      </c>
      <c r="O25" s="178" t="s">
        <v>111</v>
      </c>
    </row>
    <row r="26" spans="1:15" s="1" customFormat="1" ht="27" customHeight="1">
      <c r="A26" s="373"/>
      <c r="B26" s="367"/>
      <c r="C26" s="368"/>
      <c r="D26" s="370"/>
      <c r="E26" s="374"/>
      <c r="F26" s="372"/>
      <c r="G26" s="372"/>
      <c r="H26" s="1624"/>
      <c r="I26" s="1622"/>
      <c r="J26" s="1655"/>
      <c r="K26" s="66" t="s">
        <v>35</v>
      </c>
      <c r="L26" s="425">
        <v>2</v>
      </c>
      <c r="M26" s="428" t="s">
        <v>72</v>
      </c>
      <c r="N26" s="420">
        <f t="shared" si="4"/>
        <v>100</v>
      </c>
      <c r="O26" s="178" t="s">
        <v>111</v>
      </c>
    </row>
    <row r="27" spans="1:15" s="1" customFormat="1" ht="33" customHeight="1">
      <c r="A27" s="373"/>
      <c r="B27" s="367"/>
      <c r="C27" s="368"/>
      <c r="D27" s="370"/>
      <c r="E27" s="374"/>
      <c r="F27" s="372"/>
      <c r="G27" s="372"/>
      <c r="H27" s="1681"/>
      <c r="I27" s="1622"/>
      <c r="J27" s="1655"/>
      <c r="K27" s="66" t="s">
        <v>38</v>
      </c>
      <c r="L27" s="425">
        <v>2</v>
      </c>
      <c r="M27" s="1417" t="s">
        <v>72</v>
      </c>
      <c r="N27" s="420">
        <f t="shared" si="4"/>
        <v>100</v>
      </c>
      <c r="O27" s="178" t="s">
        <v>111</v>
      </c>
    </row>
    <row r="28" spans="1:15" s="1" customFormat="1" ht="26.25" customHeight="1">
      <c r="A28" s="375"/>
      <c r="B28" s="376"/>
      <c r="C28" s="377"/>
      <c r="D28" s="376"/>
      <c r="E28" s="378"/>
      <c r="F28" s="379"/>
      <c r="G28" s="380"/>
      <c r="H28" s="1601" t="s">
        <v>112</v>
      </c>
      <c r="I28" s="1604" t="s">
        <v>113</v>
      </c>
      <c r="J28" s="1645">
        <v>1</v>
      </c>
      <c r="K28" s="399" t="s">
        <v>27</v>
      </c>
      <c r="L28" s="429">
        <v>100</v>
      </c>
      <c r="M28" s="430">
        <f>(N32+N36)/2</f>
        <v>100</v>
      </c>
      <c r="N28" s="431">
        <f t="shared" si="4"/>
        <v>100</v>
      </c>
      <c r="O28" s="432"/>
    </row>
    <row r="29" spans="1:15" s="1" customFormat="1" ht="21.75" customHeight="1">
      <c r="A29" s="373"/>
      <c r="B29" s="367"/>
      <c r="C29" s="368"/>
      <c r="D29" s="367"/>
      <c r="E29" s="381"/>
      <c r="F29" s="382"/>
      <c r="G29" s="382"/>
      <c r="H29" s="1602"/>
      <c r="I29" s="1605"/>
      <c r="J29" s="1657"/>
      <c r="K29" s="405" t="s">
        <v>32</v>
      </c>
      <c r="L29" s="69">
        <v>100</v>
      </c>
      <c r="M29" s="433">
        <f>(N33+N37)/2</f>
        <v>100</v>
      </c>
      <c r="N29" s="407">
        <f t="shared" si="4"/>
        <v>100</v>
      </c>
      <c r="O29" s="434"/>
    </row>
    <row r="30" spans="1:15" s="1" customFormat="1" ht="24.75" customHeight="1">
      <c r="A30" s="373"/>
      <c r="B30" s="367"/>
      <c r="C30" s="368"/>
      <c r="D30" s="367"/>
      <c r="E30" s="381"/>
      <c r="F30" s="382"/>
      <c r="G30" s="382"/>
      <c r="H30" s="1602"/>
      <c r="I30" s="1605"/>
      <c r="J30" s="409"/>
      <c r="K30" s="405" t="s">
        <v>35</v>
      </c>
      <c r="L30" s="69">
        <v>100</v>
      </c>
      <c r="M30" s="435">
        <f>(N34+N38)/2</f>
        <v>100</v>
      </c>
      <c r="N30" s="407">
        <f t="shared" si="4"/>
        <v>100</v>
      </c>
      <c r="O30" s="434"/>
    </row>
    <row r="31" spans="1:15" s="1" customFormat="1" ht="24" customHeight="1">
      <c r="A31" s="373"/>
      <c r="B31" s="367"/>
      <c r="C31" s="368"/>
      <c r="D31" s="367"/>
      <c r="E31" s="381"/>
      <c r="F31" s="382"/>
      <c r="G31" s="382"/>
      <c r="H31" s="369"/>
      <c r="I31" s="360"/>
      <c r="J31" s="409"/>
      <c r="K31" s="436" t="s">
        <v>38</v>
      </c>
      <c r="L31" s="72">
        <v>100</v>
      </c>
      <c r="M31" s="73">
        <f>(N35+N39)/2</f>
        <v>100</v>
      </c>
      <c r="N31" s="437">
        <f t="shared" si="4"/>
        <v>100</v>
      </c>
      <c r="O31" s="438"/>
    </row>
    <row r="32" spans="1:15" s="1" customFormat="1" ht="26.25" customHeight="1">
      <c r="A32" s="373"/>
      <c r="B32" s="367"/>
      <c r="C32" s="368"/>
      <c r="D32" s="367"/>
      <c r="E32" s="381"/>
      <c r="F32" s="382"/>
      <c r="G32" s="382"/>
      <c r="H32" s="1623" t="s">
        <v>114</v>
      </c>
      <c r="I32" s="1622" t="s">
        <v>115</v>
      </c>
      <c r="J32" s="1655" t="s">
        <v>116</v>
      </c>
      <c r="K32" s="66" t="s">
        <v>27</v>
      </c>
      <c r="L32" s="439">
        <v>18</v>
      </c>
      <c r="M32" s="662" t="s">
        <v>117</v>
      </c>
      <c r="N32" s="440">
        <f t="shared" si="4"/>
        <v>100</v>
      </c>
      <c r="O32" s="441" t="s">
        <v>118</v>
      </c>
    </row>
    <row r="33" spans="1:15" s="1" customFormat="1" ht="26.25" customHeight="1">
      <c r="A33" s="373"/>
      <c r="B33" s="367"/>
      <c r="C33" s="368"/>
      <c r="D33" s="367"/>
      <c r="E33" s="381"/>
      <c r="F33" s="382"/>
      <c r="G33" s="382"/>
      <c r="H33" s="1624"/>
      <c r="I33" s="1622"/>
      <c r="J33" s="1655"/>
      <c r="K33" s="66" t="s">
        <v>32</v>
      </c>
      <c r="L33" s="439">
        <v>18</v>
      </c>
      <c r="M33" s="662" t="s">
        <v>117</v>
      </c>
      <c r="N33" s="440">
        <f t="shared" si="4"/>
        <v>100</v>
      </c>
      <c r="O33" s="441" t="s">
        <v>118</v>
      </c>
    </row>
    <row r="34" spans="1:15" s="1" customFormat="1" ht="26.25" customHeight="1">
      <c r="A34" s="373"/>
      <c r="B34" s="367"/>
      <c r="C34" s="368"/>
      <c r="D34" s="367"/>
      <c r="E34" s="381"/>
      <c r="F34" s="382"/>
      <c r="G34" s="382"/>
      <c r="H34" s="1624"/>
      <c r="I34" s="1622"/>
      <c r="J34" s="1655"/>
      <c r="K34" s="66" t="s">
        <v>35</v>
      </c>
      <c r="L34" s="439">
        <v>18</v>
      </c>
      <c r="M34" s="662" t="s">
        <v>117</v>
      </c>
      <c r="N34" s="440">
        <f t="shared" si="4"/>
        <v>100</v>
      </c>
      <c r="O34" s="441" t="s">
        <v>118</v>
      </c>
    </row>
    <row r="35" spans="1:15" s="1" customFormat="1" ht="23.25" customHeight="1">
      <c r="A35" s="373"/>
      <c r="B35" s="367"/>
      <c r="C35" s="368"/>
      <c r="D35" s="367"/>
      <c r="E35" s="381"/>
      <c r="F35" s="382"/>
      <c r="G35" s="382"/>
      <c r="H35" s="1672"/>
      <c r="I35" s="1622"/>
      <c r="J35" s="1655"/>
      <c r="K35" s="71" t="s">
        <v>38</v>
      </c>
      <c r="L35" s="439">
        <v>18</v>
      </c>
      <c r="M35" s="1419" t="s">
        <v>117</v>
      </c>
      <c r="N35" s="442">
        <f t="shared" si="4"/>
        <v>100</v>
      </c>
      <c r="O35" s="441" t="s">
        <v>118</v>
      </c>
    </row>
    <row r="36" spans="1:15" s="1" customFormat="1" ht="45.75" customHeight="1">
      <c r="A36" s="373"/>
      <c r="B36" s="367"/>
      <c r="C36" s="368"/>
      <c r="D36" s="367"/>
      <c r="E36" s="381"/>
      <c r="F36" s="382"/>
      <c r="G36" s="382"/>
      <c r="H36" s="1623" t="s">
        <v>216</v>
      </c>
      <c r="I36" s="1622" t="s">
        <v>120</v>
      </c>
      <c r="J36" s="1655" t="s">
        <v>121</v>
      </c>
      <c r="K36" s="71" t="s">
        <v>27</v>
      </c>
      <c r="L36" s="425">
        <v>6</v>
      </c>
      <c r="M36" s="443">
        <v>6</v>
      </c>
      <c r="N36" s="440">
        <f t="shared" si="4"/>
        <v>100</v>
      </c>
      <c r="O36" s="444" t="s">
        <v>122</v>
      </c>
    </row>
    <row r="37" spans="1:15" s="1" customFormat="1" ht="31.5" customHeight="1">
      <c r="A37" s="373"/>
      <c r="B37" s="367"/>
      <c r="C37" s="368"/>
      <c r="D37" s="367"/>
      <c r="E37" s="381"/>
      <c r="F37" s="382"/>
      <c r="G37" s="382"/>
      <c r="H37" s="1624"/>
      <c r="I37" s="1622"/>
      <c r="J37" s="1655"/>
      <c r="K37" s="66" t="s">
        <v>32</v>
      </c>
      <c r="L37" s="425">
        <v>4</v>
      </c>
      <c r="M37" s="445" t="s">
        <v>123</v>
      </c>
      <c r="N37" s="446">
        <f t="shared" si="4"/>
        <v>100</v>
      </c>
      <c r="O37" s="444" t="s">
        <v>124</v>
      </c>
    </row>
    <row r="38" spans="1:15" s="1" customFormat="1" ht="29.25" customHeight="1">
      <c r="A38" s="373"/>
      <c r="B38" s="367"/>
      <c r="C38" s="368"/>
      <c r="D38" s="367"/>
      <c r="E38" s="381"/>
      <c r="F38" s="382"/>
      <c r="G38" s="382"/>
      <c r="H38" s="1624"/>
      <c r="I38" s="1622"/>
      <c r="J38" s="1655"/>
      <c r="K38" s="66" t="s">
        <v>35</v>
      </c>
      <c r="L38" s="425">
        <v>4</v>
      </c>
      <c r="M38" s="445" t="s">
        <v>123</v>
      </c>
      <c r="N38" s="440">
        <f t="shared" si="4"/>
        <v>100</v>
      </c>
      <c r="O38" s="444" t="s">
        <v>465</v>
      </c>
    </row>
    <row r="39" spans="1:15" s="1" customFormat="1" ht="30" customHeight="1" thickBot="1">
      <c r="A39" s="373"/>
      <c r="B39" s="367"/>
      <c r="C39" s="368"/>
      <c r="D39" s="367"/>
      <c r="E39" s="381"/>
      <c r="F39" s="382"/>
      <c r="G39" s="382"/>
      <c r="H39" s="1603"/>
      <c r="I39" s="1622"/>
      <c r="J39" s="1655"/>
      <c r="K39" s="447" t="s">
        <v>38</v>
      </c>
      <c r="L39" s="425">
        <v>4</v>
      </c>
      <c r="M39" s="1420" t="s">
        <v>123</v>
      </c>
      <c r="N39" s="440">
        <f t="shared" si="4"/>
        <v>100</v>
      </c>
      <c r="O39" s="444" t="s">
        <v>466</v>
      </c>
    </row>
    <row r="40" spans="1:15" s="1" customFormat="1" ht="30.75" customHeight="1">
      <c r="A40" s="383"/>
      <c r="B40" s="384"/>
      <c r="C40" s="385"/>
      <c r="D40" s="384"/>
      <c r="E40" s="386"/>
      <c r="F40" s="387"/>
      <c r="G40" s="387"/>
      <c r="H40" s="1682" t="s">
        <v>125</v>
      </c>
      <c r="I40" s="1639" t="s">
        <v>126</v>
      </c>
      <c r="J40" s="398">
        <v>1</v>
      </c>
      <c r="K40" s="399" t="s">
        <v>27</v>
      </c>
      <c r="L40" s="429">
        <v>100</v>
      </c>
      <c r="M40" s="448">
        <f>N44</f>
        <v>100</v>
      </c>
      <c r="N40" s="449">
        <f t="shared" ref="N40:N46" si="5">M40/L40*100</f>
        <v>100</v>
      </c>
      <c r="O40" s="450"/>
    </row>
    <row r="41" spans="1:15" s="1" customFormat="1" ht="25.5" customHeight="1">
      <c r="A41" s="373"/>
      <c r="B41" s="367"/>
      <c r="C41" s="368"/>
      <c r="D41" s="367"/>
      <c r="E41" s="388"/>
      <c r="F41" s="382"/>
      <c r="G41" s="382"/>
      <c r="H41" s="1683"/>
      <c r="I41" s="1687"/>
      <c r="J41" s="404"/>
      <c r="K41" s="405" t="s">
        <v>32</v>
      </c>
      <c r="L41" s="69">
        <v>100</v>
      </c>
      <c r="M41" s="452">
        <f>N45</f>
        <v>100</v>
      </c>
      <c r="N41" s="453">
        <f t="shared" si="5"/>
        <v>100</v>
      </c>
      <c r="O41" s="454"/>
    </row>
    <row r="42" spans="1:15" s="1" customFormat="1" ht="26.25" customHeight="1">
      <c r="A42" s="373"/>
      <c r="B42" s="367"/>
      <c r="C42" s="368"/>
      <c r="D42" s="367"/>
      <c r="E42" s="388"/>
      <c r="F42" s="382"/>
      <c r="G42" s="382"/>
      <c r="H42" s="369"/>
      <c r="I42" s="451"/>
      <c r="J42" s="409"/>
      <c r="K42" s="405" t="s">
        <v>35</v>
      </c>
      <c r="L42" s="69">
        <v>100</v>
      </c>
      <c r="M42" s="455">
        <f>N46</f>
        <v>100</v>
      </c>
      <c r="N42" s="456">
        <f t="shared" si="5"/>
        <v>100</v>
      </c>
      <c r="O42" s="454"/>
    </row>
    <row r="43" spans="1:15" s="1" customFormat="1" ht="26.25" customHeight="1">
      <c r="A43" s="373"/>
      <c r="B43" s="367"/>
      <c r="C43" s="368"/>
      <c r="D43" s="367"/>
      <c r="E43" s="388"/>
      <c r="F43" s="382"/>
      <c r="G43" s="382"/>
      <c r="H43" s="389"/>
      <c r="I43" s="457"/>
      <c r="J43" s="410"/>
      <c r="K43" s="458" t="s">
        <v>38</v>
      </c>
      <c r="L43" s="459">
        <v>100</v>
      </c>
      <c r="M43" s="455">
        <f>N47</f>
        <v>100</v>
      </c>
      <c r="N43" s="453">
        <f t="shared" si="5"/>
        <v>100</v>
      </c>
      <c r="O43" s="460"/>
    </row>
    <row r="44" spans="1:15" s="1" customFormat="1" ht="28.5" customHeight="1">
      <c r="A44" s="373"/>
      <c r="B44" s="367"/>
      <c r="C44" s="368"/>
      <c r="D44" s="367"/>
      <c r="E44" s="388"/>
      <c r="F44" s="382"/>
      <c r="G44" s="382"/>
      <c r="H44" s="1624" t="s">
        <v>127</v>
      </c>
      <c r="I44" s="1639" t="s">
        <v>128</v>
      </c>
      <c r="J44" s="461" t="s">
        <v>129</v>
      </c>
      <c r="K44" s="66" t="s">
        <v>27</v>
      </c>
      <c r="L44" s="462">
        <v>1</v>
      </c>
      <c r="M44" s="663" t="s">
        <v>102</v>
      </c>
      <c r="N44" s="463">
        <f t="shared" si="5"/>
        <v>100</v>
      </c>
      <c r="O44" s="464" t="s">
        <v>130</v>
      </c>
    </row>
    <row r="45" spans="1:15" s="1" customFormat="1" ht="28.5" customHeight="1">
      <c r="A45" s="373"/>
      <c r="B45" s="367"/>
      <c r="C45" s="368"/>
      <c r="D45" s="367"/>
      <c r="E45" s="388"/>
      <c r="F45" s="382"/>
      <c r="G45" s="382"/>
      <c r="H45" s="1624"/>
      <c r="I45" s="1687"/>
      <c r="J45" s="466"/>
      <c r="K45" s="66" t="s">
        <v>32</v>
      </c>
      <c r="L45" s="467">
        <v>1</v>
      </c>
      <c r="M45" s="445" t="s">
        <v>102</v>
      </c>
      <c r="N45" s="440">
        <f t="shared" si="5"/>
        <v>100</v>
      </c>
      <c r="O45" s="464" t="s">
        <v>131</v>
      </c>
    </row>
    <row r="46" spans="1:15" s="1" customFormat="1" ht="28.5" customHeight="1">
      <c r="A46" s="373"/>
      <c r="B46" s="367"/>
      <c r="C46" s="368"/>
      <c r="D46" s="367"/>
      <c r="E46" s="388"/>
      <c r="F46" s="382"/>
      <c r="G46" s="382"/>
      <c r="H46" s="1624"/>
      <c r="I46" s="1687"/>
      <c r="J46" s="466"/>
      <c r="K46" s="66" t="s">
        <v>35</v>
      </c>
      <c r="L46" s="467">
        <v>1</v>
      </c>
      <c r="M46" s="445" t="s">
        <v>102</v>
      </c>
      <c r="N46" s="440">
        <f t="shared" si="5"/>
        <v>100</v>
      </c>
      <c r="O46" s="464" t="s">
        <v>132</v>
      </c>
    </row>
    <row r="47" spans="1:15" s="1" customFormat="1" ht="28.5" customHeight="1" thickBot="1">
      <c r="A47" s="373"/>
      <c r="B47" s="367"/>
      <c r="C47" s="368"/>
      <c r="D47" s="367"/>
      <c r="E47" s="388"/>
      <c r="F47" s="382"/>
      <c r="G47" s="382"/>
      <c r="H47" s="1672"/>
      <c r="I47" s="465"/>
      <c r="J47" s="466"/>
      <c r="K47" s="62" t="s">
        <v>38</v>
      </c>
      <c r="L47" s="468">
        <v>1</v>
      </c>
      <c r="M47" s="1421" t="s">
        <v>102</v>
      </c>
      <c r="N47" s="440">
        <f t="shared" ref="N47" si="6">M47/L47*100</f>
        <v>100</v>
      </c>
      <c r="O47" s="464" t="s">
        <v>132</v>
      </c>
    </row>
    <row r="48" spans="1:15" s="1" customFormat="1" ht="28.5" customHeight="1">
      <c r="A48" s="373"/>
      <c r="B48" s="367"/>
      <c r="C48" s="368"/>
      <c r="D48" s="367"/>
      <c r="E48" s="388"/>
      <c r="F48" s="382"/>
      <c r="G48" s="382"/>
      <c r="H48" s="1601" t="s">
        <v>133</v>
      </c>
      <c r="I48" s="359" t="s">
        <v>134</v>
      </c>
      <c r="J48" s="469">
        <v>1</v>
      </c>
      <c r="K48" s="399" t="s">
        <v>27</v>
      </c>
      <c r="L48" s="470">
        <v>100</v>
      </c>
      <c r="M48" s="448">
        <f>N52</f>
        <v>100</v>
      </c>
      <c r="N48" s="449">
        <f t="shared" ref="N48:N56" si="7">M48/L48*100</f>
        <v>100</v>
      </c>
      <c r="O48" s="432"/>
    </row>
    <row r="49" spans="1:15" s="1" customFormat="1" ht="28.5" customHeight="1">
      <c r="A49" s="373"/>
      <c r="B49" s="367"/>
      <c r="C49" s="368"/>
      <c r="D49" s="367"/>
      <c r="E49" s="388"/>
      <c r="F49" s="382"/>
      <c r="G49" s="382"/>
      <c r="H49" s="1602"/>
      <c r="I49" s="366"/>
      <c r="J49" s="409"/>
      <c r="K49" s="405" t="s">
        <v>32</v>
      </c>
      <c r="L49" s="69">
        <v>100</v>
      </c>
      <c r="M49" s="452">
        <f>(N53+N57)/2</f>
        <v>100</v>
      </c>
      <c r="N49" s="453">
        <f t="shared" si="7"/>
        <v>100</v>
      </c>
      <c r="O49" s="408"/>
    </row>
    <row r="50" spans="1:15" s="1" customFormat="1" ht="26.25" customHeight="1">
      <c r="A50" s="373"/>
      <c r="B50" s="367"/>
      <c r="C50" s="368"/>
      <c r="D50" s="367"/>
      <c r="E50" s="388"/>
      <c r="F50" s="382"/>
      <c r="G50" s="382"/>
      <c r="H50" s="369"/>
      <c r="I50" s="366"/>
      <c r="J50" s="409"/>
      <c r="K50" s="405" t="s">
        <v>35</v>
      </c>
      <c r="L50" s="69">
        <v>100</v>
      </c>
      <c r="M50" s="455">
        <f>(N54)</f>
        <v>100</v>
      </c>
      <c r="N50" s="453">
        <f t="shared" si="7"/>
        <v>100</v>
      </c>
      <c r="O50" s="408"/>
    </row>
    <row r="51" spans="1:15" s="1" customFormat="1" ht="28.5" customHeight="1">
      <c r="A51" s="373"/>
      <c r="B51" s="367"/>
      <c r="C51" s="368"/>
      <c r="D51" s="367"/>
      <c r="E51" s="388"/>
      <c r="F51" s="382"/>
      <c r="G51" s="382"/>
      <c r="H51" s="369"/>
      <c r="I51" s="360"/>
      <c r="J51" s="409"/>
      <c r="K51" s="471" t="s">
        <v>38</v>
      </c>
      <c r="L51" s="72">
        <v>100</v>
      </c>
      <c r="M51" s="472">
        <f>(N55+N59)/2</f>
        <v>50</v>
      </c>
      <c r="N51" s="453">
        <f t="shared" si="7"/>
        <v>50</v>
      </c>
      <c r="O51" s="438"/>
    </row>
    <row r="52" spans="1:15" s="1" customFormat="1" ht="28.5" customHeight="1">
      <c r="A52" s="373"/>
      <c r="B52" s="367"/>
      <c r="C52" s="368"/>
      <c r="D52" s="367"/>
      <c r="E52" s="388"/>
      <c r="F52" s="382"/>
      <c r="G52" s="382"/>
      <c r="H52" s="1623" t="s">
        <v>135</v>
      </c>
      <c r="I52" s="412" t="s">
        <v>136</v>
      </c>
      <c r="J52" s="473" t="s">
        <v>137</v>
      </c>
      <c r="K52" s="66" t="s">
        <v>27</v>
      </c>
      <c r="L52" s="67">
        <v>4</v>
      </c>
      <c r="M52" s="427" t="s">
        <v>123</v>
      </c>
      <c r="N52" s="420">
        <f t="shared" si="7"/>
        <v>100</v>
      </c>
      <c r="O52" s="177" t="s">
        <v>138</v>
      </c>
    </row>
    <row r="53" spans="1:15" s="1" customFormat="1" ht="30" customHeight="1">
      <c r="A53" s="373"/>
      <c r="B53" s="367"/>
      <c r="C53" s="368"/>
      <c r="D53" s="367"/>
      <c r="E53" s="388"/>
      <c r="F53" s="382"/>
      <c r="G53" s="382"/>
      <c r="H53" s="1624"/>
      <c r="I53" s="412"/>
      <c r="J53" s="474"/>
      <c r="K53" s="66" t="s">
        <v>32</v>
      </c>
      <c r="L53" s="67">
        <v>2</v>
      </c>
      <c r="M53" s="427" t="s">
        <v>72</v>
      </c>
      <c r="N53" s="420">
        <f t="shared" si="7"/>
        <v>100</v>
      </c>
      <c r="O53" s="178" t="s">
        <v>139</v>
      </c>
    </row>
    <row r="54" spans="1:15" s="1" customFormat="1" ht="28.5" customHeight="1">
      <c r="A54" s="373"/>
      <c r="B54" s="367"/>
      <c r="C54" s="368"/>
      <c r="D54" s="367"/>
      <c r="E54" s="388"/>
      <c r="F54" s="382"/>
      <c r="G54" s="382"/>
      <c r="H54" s="1624"/>
      <c r="I54" s="412"/>
      <c r="J54" s="474"/>
      <c r="K54" s="66" t="s">
        <v>35</v>
      </c>
      <c r="L54" s="67">
        <v>3</v>
      </c>
      <c r="M54" s="1417" t="s">
        <v>55</v>
      </c>
      <c r="N54" s="420">
        <f t="shared" si="7"/>
        <v>100</v>
      </c>
      <c r="O54" s="1413" t="s">
        <v>467</v>
      </c>
    </row>
    <row r="55" spans="1:15" s="1" customFormat="1" ht="34.5" customHeight="1">
      <c r="A55" s="373"/>
      <c r="B55" s="367"/>
      <c r="C55" s="368"/>
      <c r="D55" s="367"/>
      <c r="E55" s="388"/>
      <c r="F55" s="382"/>
      <c r="G55" s="382"/>
      <c r="H55" s="1672"/>
      <c r="I55" s="412"/>
      <c r="J55" s="474"/>
      <c r="K55" s="66" t="s">
        <v>38</v>
      </c>
      <c r="L55" s="179">
        <v>3</v>
      </c>
      <c r="M55" s="1417" t="s">
        <v>55</v>
      </c>
      <c r="N55" s="420">
        <f t="shared" si="7"/>
        <v>100</v>
      </c>
      <c r="O55" s="1413" t="s">
        <v>468</v>
      </c>
    </row>
    <row r="56" spans="1:15" s="1" customFormat="1" ht="23.25" customHeight="1">
      <c r="A56" s="373"/>
      <c r="B56" s="367"/>
      <c r="C56" s="368"/>
      <c r="D56" s="367"/>
      <c r="E56" s="388"/>
      <c r="F56" s="382"/>
      <c r="G56" s="382"/>
      <c r="H56" s="1623" t="s">
        <v>140</v>
      </c>
      <c r="I56" s="1623" t="s">
        <v>141</v>
      </c>
      <c r="J56" s="1422" t="s">
        <v>455</v>
      </c>
      <c r="K56" s="66" t="s">
        <v>27</v>
      </c>
      <c r="L56" s="67">
        <v>1</v>
      </c>
      <c r="M56" s="67">
        <v>1</v>
      </c>
      <c r="N56" s="420">
        <f t="shared" si="7"/>
        <v>100</v>
      </c>
      <c r="O56" s="1413" t="s">
        <v>456</v>
      </c>
    </row>
    <row r="57" spans="1:15" s="1" customFormat="1" ht="68.25" customHeight="1">
      <c r="A57" s="373"/>
      <c r="B57" s="367"/>
      <c r="C57" s="368"/>
      <c r="D57" s="367"/>
      <c r="E57" s="388"/>
      <c r="F57" s="382"/>
      <c r="G57" s="382"/>
      <c r="H57" s="1624"/>
      <c r="I57" s="1624"/>
      <c r="J57" s="475"/>
      <c r="K57" s="66" t="s">
        <v>32</v>
      </c>
      <c r="L57" s="67">
        <v>4</v>
      </c>
      <c r="M57" s="1417" t="s">
        <v>123</v>
      </c>
      <c r="N57" s="420">
        <f t="shared" ref="N57" si="8">M57/L57*100</f>
        <v>100</v>
      </c>
      <c r="O57" s="1416" t="s">
        <v>482</v>
      </c>
    </row>
    <row r="58" spans="1:15" s="1" customFormat="1" ht="22.5" customHeight="1">
      <c r="A58" s="373"/>
      <c r="B58" s="367"/>
      <c r="C58" s="368"/>
      <c r="D58" s="367"/>
      <c r="E58" s="388"/>
      <c r="F58" s="382"/>
      <c r="G58" s="382"/>
      <c r="H58" s="1624"/>
      <c r="I58" s="1624"/>
      <c r="J58" s="474"/>
      <c r="K58" s="66" t="s">
        <v>35</v>
      </c>
      <c r="L58" s="67"/>
      <c r="M58" s="67"/>
      <c r="N58" s="420"/>
      <c r="O58" s="181"/>
    </row>
    <row r="59" spans="1:15" s="1" customFormat="1" ht="21.75" customHeight="1" thickBot="1">
      <c r="A59" s="373"/>
      <c r="B59" s="367"/>
      <c r="C59" s="368"/>
      <c r="D59" s="367"/>
      <c r="E59" s="388"/>
      <c r="F59" s="382"/>
      <c r="G59" s="382"/>
      <c r="H59" s="1681"/>
      <c r="I59" s="1681"/>
      <c r="J59" s="474"/>
      <c r="K59" s="66" t="s">
        <v>38</v>
      </c>
      <c r="L59" s="67">
        <v>3</v>
      </c>
      <c r="M59" s="476">
        <v>0</v>
      </c>
      <c r="N59" s="420">
        <v>0</v>
      </c>
      <c r="O59" s="181"/>
    </row>
    <row r="60" spans="1:15" s="1" customFormat="1" ht="23.25" customHeight="1">
      <c r="A60" s="373"/>
      <c r="B60" s="367"/>
      <c r="C60" s="368"/>
      <c r="D60" s="367"/>
      <c r="E60" s="388"/>
      <c r="F60" s="382"/>
      <c r="G60" s="382"/>
      <c r="H60" s="1601" t="s">
        <v>143</v>
      </c>
      <c r="I60" s="1693" t="s">
        <v>144</v>
      </c>
      <c r="J60" s="469">
        <v>1</v>
      </c>
      <c r="K60" s="399" t="s">
        <v>27</v>
      </c>
      <c r="L60" s="429">
        <v>100</v>
      </c>
      <c r="M60" s="401">
        <f>(N64+N68+N72+N76+N80+N84)/6</f>
        <v>100</v>
      </c>
      <c r="N60" s="402">
        <f t="shared" ref="N60:N87" si="9">M60/L60*100</f>
        <v>100</v>
      </c>
      <c r="O60" s="477"/>
    </row>
    <row r="61" spans="1:15" s="1" customFormat="1" ht="24.75" customHeight="1">
      <c r="A61" s="373"/>
      <c r="B61" s="367"/>
      <c r="C61" s="368"/>
      <c r="D61" s="367"/>
      <c r="E61" s="388"/>
      <c r="F61" s="382"/>
      <c r="G61" s="382"/>
      <c r="H61" s="1602"/>
      <c r="I61" s="1694"/>
      <c r="J61" s="409"/>
      <c r="K61" s="405" t="s">
        <v>32</v>
      </c>
      <c r="L61" s="69">
        <v>100</v>
      </c>
      <c r="M61" s="68">
        <f>(N65+N69+N73+N77+N81+N85)/6</f>
        <v>100</v>
      </c>
      <c r="N61" s="407">
        <f t="shared" si="9"/>
        <v>100</v>
      </c>
      <c r="O61" s="478"/>
    </row>
    <row r="62" spans="1:15" s="1" customFormat="1" ht="30" customHeight="1">
      <c r="A62" s="373"/>
      <c r="B62" s="367"/>
      <c r="C62" s="368"/>
      <c r="D62" s="367"/>
      <c r="E62" s="388"/>
      <c r="F62" s="382"/>
      <c r="G62" s="382"/>
      <c r="H62" s="369"/>
      <c r="I62" s="1694"/>
      <c r="J62" s="409"/>
      <c r="K62" s="405" t="s">
        <v>35</v>
      </c>
      <c r="L62" s="69">
        <v>100</v>
      </c>
      <c r="M62" s="68">
        <f>(N66+N70+N74+N78+N82+N86)/6</f>
        <v>100</v>
      </c>
      <c r="N62" s="407">
        <f t="shared" si="9"/>
        <v>100</v>
      </c>
      <c r="O62" s="478"/>
    </row>
    <row r="63" spans="1:15" s="1" customFormat="1" ht="28.5" customHeight="1">
      <c r="A63" s="373"/>
      <c r="B63" s="368"/>
      <c r="C63" s="368"/>
      <c r="D63" s="367"/>
      <c r="E63" s="388"/>
      <c r="F63" s="382"/>
      <c r="G63" s="382"/>
      <c r="H63" s="369"/>
      <c r="I63" s="1695"/>
      <c r="J63" s="409"/>
      <c r="K63" s="471" t="s">
        <v>38</v>
      </c>
      <c r="L63" s="459">
        <v>100</v>
      </c>
      <c r="M63" s="64">
        <f>(N67+N71+N75+N79+N83+N87)/6</f>
        <v>100</v>
      </c>
      <c r="N63" s="407">
        <f t="shared" si="9"/>
        <v>100</v>
      </c>
      <c r="O63" s="408"/>
    </row>
    <row r="64" spans="1:15" s="1" customFormat="1" ht="28.5" customHeight="1">
      <c r="A64" s="373"/>
      <c r="B64" s="368"/>
      <c r="C64" s="368"/>
      <c r="D64" s="367"/>
      <c r="E64" s="388"/>
      <c r="F64" s="382"/>
      <c r="G64" s="382"/>
      <c r="H64" s="1623" t="s">
        <v>145</v>
      </c>
      <c r="I64" s="1623" t="s">
        <v>146</v>
      </c>
      <c r="J64" s="413" t="s">
        <v>147</v>
      </c>
      <c r="K64" s="66" t="s">
        <v>27</v>
      </c>
      <c r="L64" s="19">
        <v>9</v>
      </c>
      <c r="M64" s="34" t="s">
        <v>16</v>
      </c>
      <c r="N64" s="479">
        <f t="shared" si="9"/>
        <v>100</v>
      </c>
      <c r="O64" s="408"/>
    </row>
    <row r="65" spans="1:17" s="1" customFormat="1" ht="25.5" customHeight="1">
      <c r="A65" s="373"/>
      <c r="B65" s="368"/>
      <c r="C65" s="368"/>
      <c r="D65" s="367"/>
      <c r="E65" s="388"/>
      <c r="F65" s="382"/>
      <c r="G65" s="382"/>
      <c r="H65" s="1624"/>
      <c r="I65" s="1624"/>
      <c r="J65" s="413"/>
      <c r="K65" s="66" t="s">
        <v>32</v>
      </c>
      <c r="L65" s="19">
        <v>9</v>
      </c>
      <c r="M65" s="34" t="s">
        <v>16</v>
      </c>
      <c r="N65" s="479">
        <f t="shared" si="9"/>
        <v>100</v>
      </c>
      <c r="O65" s="408"/>
    </row>
    <row r="66" spans="1:17" s="1" customFormat="1" ht="24" customHeight="1">
      <c r="A66" s="373"/>
      <c r="B66" s="368"/>
      <c r="C66" s="368"/>
      <c r="D66" s="367"/>
      <c r="E66" s="388"/>
      <c r="F66" s="382"/>
      <c r="G66" s="382"/>
      <c r="H66" s="1624"/>
      <c r="I66" s="1624"/>
      <c r="J66" s="413"/>
      <c r="K66" s="66" t="s">
        <v>35</v>
      </c>
      <c r="L66" s="19">
        <v>9</v>
      </c>
      <c r="M66" s="34" t="s">
        <v>16</v>
      </c>
      <c r="N66" s="479">
        <f t="shared" si="9"/>
        <v>100</v>
      </c>
      <c r="O66" s="408"/>
    </row>
    <row r="67" spans="1:17" s="1" customFormat="1" ht="23.25" customHeight="1">
      <c r="A67" s="373"/>
      <c r="B67" s="368"/>
      <c r="C67" s="368"/>
      <c r="D67" s="367"/>
      <c r="E67" s="388"/>
      <c r="F67" s="382"/>
      <c r="G67" s="382"/>
      <c r="H67" s="1672"/>
      <c r="I67" s="486"/>
      <c r="J67" s="413"/>
      <c r="K67" s="66" t="s">
        <v>38</v>
      </c>
      <c r="L67" s="19">
        <v>9</v>
      </c>
      <c r="M67" s="34" t="s">
        <v>16</v>
      </c>
      <c r="N67" s="479">
        <f t="shared" si="9"/>
        <v>100</v>
      </c>
      <c r="O67" s="408"/>
    </row>
    <row r="68" spans="1:17" s="1" customFormat="1" ht="28.5" customHeight="1">
      <c r="A68" s="373"/>
      <c r="B68" s="368"/>
      <c r="C68" s="368"/>
      <c r="D68" s="367"/>
      <c r="E68" s="388"/>
      <c r="F68" s="382"/>
      <c r="G68" s="382"/>
      <c r="H68" s="1623" t="s">
        <v>149</v>
      </c>
      <c r="I68" s="487" t="s">
        <v>150</v>
      </c>
      <c r="J68" s="413" t="s">
        <v>151</v>
      </c>
      <c r="K68" s="66" t="s">
        <v>27</v>
      </c>
      <c r="L68" s="19">
        <v>15</v>
      </c>
      <c r="M68" s="34" t="s">
        <v>152</v>
      </c>
      <c r="N68" s="479">
        <f t="shared" si="9"/>
        <v>100</v>
      </c>
      <c r="O68" s="408"/>
    </row>
    <row r="69" spans="1:17" s="1" customFormat="1" ht="24" customHeight="1">
      <c r="A69" s="373"/>
      <c r="B69" s="368"/>
      <c r="C69" s="368"/>
      <c r="D69" s="367"/>
      <c r="E69" s="388"/>
      <c r="F69" s="382"/>
      <c r="G69" s="382"/>
      <c r="H69" s="1624"/>
      <c r="I69" s="488"/>
      <c r="J69" s="413"/>
      <c r="K69" s="66" t="s">
        <v>32</v>
      </c>
      <c r="L69" s="19">
        <v>15</v>
      </c>
      <c r="M69" s="34" t="s">
        <v>152</v>
      </c>
      <c r="N69" s="479">
        <f t="shared" si="9"/>
        <v>100</v>
      </c>
      <c r="O69" s="408"/>
    </row>
    <row r="70" spans="1:17" s="1" customFormat="1" ht="24" customHeight="1">
      <c r="A70" s="373"/>
      <c r="B70" s="368"/>
      <c r="C70" s="368"/>
      <c r="D70" s="367"/>
      <c r="E70" s="388"/>
      <c r="F70" s="382"/>
      <c r="G70" s="382"/>
      <c r="H70" s="1624"/>
      <c r="I70" s="488"/>
      <c r="J70" s="413"/>
      <c r="K70" s="66" t="s">
        <v>35</v>
      </c>
      <c r="L70" s="19">
        <v>15</v>
      </c>
      <c r="M70" s="34" t="s">
        <v>152</v>
      </c>
      <c r="N70" s="479">
        <f t="shared" si="9"/>
        <v>100</v>
      </c>
      <c r="O70" s="408"/>
    </row>
    <row r="71" spans="1:17" s="1" customFormat="1" ht="21.75" customHeight="1">
      <c r="A71" s="373"/>
      <c r="B71" s="368"/>
      <c r="C71" s="368"/>
      <c r="D71" s="367"/>
      <c r="E71" s="388"/>
      <c r="F71" s="382"/>
      <c r="G71" s="382"/>
      <c r="H71" s="1672"/>
      <c r="I71" s="486"/>
      <c r="J71" s="413"/>
      <c r="K71" s="66" t="s">
        <v>38</v>
      </c>
      <c r="L71" s="19">
        <v>15</v>
      </c>
      <c r="M71" s="34" t="s">
        <v>152</v>
      </c>
      <c r="N71" s="479">
        <f t="shared" si="9"/>
        <v>100</v>
      </c>
      <c r="O71" s="408"/>
    </row>
    <row r="72" spans="1:17" s="1" customFormat="1" ht="28.5" customHeight="1">
      <c r="A72" s="373"/>
      <c r="B72" s="368"/>
      <c r="C72" s="368"/>
      <c r="D72" s="367"/>
      <c r="E72" s="388"/>
      <c r="F72" s="382"/>
      <c r="G72" s="382"/>
      <c r="H72" s="1623" t="s">
        <v>153</v>
      </c>
      <c r="I72" s="487" t="s">
        <v>154</v>
      </c>
      <c r="J72" s="413" t="s">
        <v>155</v>
      </c>
      <c r="K72" s="66" t="s">
        <v>27</v>
      </c>
      <c r="L72" s="19">
        <v>7</v>
      </c>
      <c r="M72" s="34" t="s">
        <v>148</v>
      </c>
      <c r="N72" s="479">
        <f t="shared" si="9"/>
        <v>100</v>
      </c>
      <c r="O72" s="408"/>
    </row>
    <row r="73" spans="1:17" s="1" customFormat="1" ht="28.5" customHeight="1">
      <c r="A73" s="373"/>
      <c r="B73" s="368"/>
      <c r="C73" s="368"/>
      <c r="D73" s="367"/>
      <c r="E73" s="388"/>
      <c r="F73" s="382"/>
      <c r="G73" s="382"/>
      <c r="H73" s="1624"/>
      <c r="I73" s="488"/>
      <c r="J73" s="413"/>
      <c r="K73" s="66" t="s">
        <v>32</v>
      </c>
      <c r="L73" s="19">
        <v>7</v>
      </c>
      <c r="M73" s="34" t="s">
        <v>148</v>
      </c>
      <c r="N73" s="479">
        <f t="shared" si="9"/>
        <v>100</v>
      </c>
      <c r="O73" s="408"/>
    </row>
    <row r="74" spans="1:17" s="1" customFormat="1" ht="26.25" customHeight="1">
      <c r="A74" s="373"/>
      <c r="B74" s="368"/>
      <c r="C74" s="368"/>
      <c r="D74" s="367"/>
      <c r="E74" s="388"/>
      <c r="F74" s="382"/>
      <c r="G74" s="382"/>
      <c r="H74" s="1624"/>
      <c r="I74" s="488"/>
      <c r="J74" s="413"/>
      <c r="K74" s="66" t="s">
        <v>35</v>
      </c>
      <c r="L74" s="19">
        <v>7</v>
      </c>
      <c r="M74" s="34" t="s">
        <v>148</v>
      </c>
      <c r="N74" s="479">
        <f t="shared" si="9"/>
        <v>100</v>
      </c>
      <c r="O74" s="408"/>
    </row>
    <row r="75" spans="1:17" s="1" customFormat="1" ht="26.25" customHeight="1">
      <c r="A75" s="373"/>
      <c r="B75" s="368"/>
      <c r="C75" s="368"/>
      <c r="D75" s="367"/>
      <c r="E75" s="388"/>
      <c r="F75" s="382"/>
      <c r="G75" s="382"/>
      <c r="H75" s="1672"/>
      <c r="I75" s="486"/>
      <c r="J75" s="413"/>
      <c r="K75" s="66" t="s">
        <v>38</v>
      </c>
      <c r="L75" s="19">
        <v>7</v>
      </c>
      <c r="M75" s="34" t="s">
        <v>148</v>
      </c>
      <c r="N75" s="479">
        <f t="shared" si="9"/>
        <v>100</v>
      </c>
      <c r="O75" s="408"/>
    </row>
    <row r="76" spans="1:17" s="1" customFormat="1" ht="28.5" customHeight="1">
      <c r="A76" s="373"/>
      <c r="B76" s="368"/>
      <c r="C76" s="368"/>
      <c r="D76" s="367"/>
      <c r="E76" s="388"/>
      <c r="F76" s="382"/>
      <c r="G76" s="382"/>
      <c r="H76" s="1623" t="s">
        <v>157</v>
      </c>
      <c r="I76" s="1629" t="s">
        <v>158</v>
      </c>
      <c r="J76" s="495" t="s">
        <v>159</v>
      </c>
      <c r="K76" s="66" t="s">
        <v>27</v>
      </c>
      <c r="L76" s="19">
        <v>6</v>
      </c>
      <c r="M76" s="34" t="s">
        <v>156</v>
      </c>
      <c r="N76" s="479">
        <f t="shared" si="9"/>
        <v>100</v>
      </c>
      <c r="O76" s="1445" t="s">
        <v>273</v>
      </c>
    </row>
    <row r="77" spans="1:17" s="1" customFormat="1" ht="57" customHeight="1">
      <c r="A77" s="373"/>
      <c r="B77" s="368"/>
      <c r="C77" s="368"/>
      <c r="D77" s="367"/>
      <c r="E77" s="388"/>
      <c r="F77" s="382"/>
      <c r="G77" s="382"/>
      <c r="H77" s="1624"/>
      <c r="I77" s="1630"/>
      <c r="J77" s="496"/>
      <c r="K77" s="66" t="s">
        <v>32</v>
      </c>
      <c r="L77" s="19">
        <v>12</v>
      </c>
      <c r="M77" s="34" t="s">
        <v>160</v>
      </c>
      <c r="N77" s="479">
        <f t="shared" si="9"/>
        <v>100</v>
      </c>
      <c r="O77" s="1446" t="s">
        <v>274</v>
      </c>
    </row>
    <row r="78" spans="1:17" s="1" customFormat="1" ht="30" customHeight="1">
      <c r="A78" s="373"/>
      <c r="B78" s="368"/>
      <c r="C78" s="368"/>
      <c r="D78" s="367"/>
      <c r="E78" s="388"/>
      <c r="F78" s="382"/>
      <c r="G78" s="382"/>
      <c r="H78" s="1624"/>
      <c r="I78" s="488"/>
      <c r="J78" s="497"/>
      <c r="K78" s="66" t="s">
        <v>35</v>
      </c>
      <c r="L78" s="19">
        <v>6</v>
      </c>
      <c r="M78" s="34" t="s">
        <v>156</v>
      </c>
      <c r="N78" s="479">
        <f t="shared" si="9"/>
        <v>100</v>
      </c>
      <c r="O78" s="1446" t="s">
        <v>487</v>
      </c>
    </row>
    <row r="79" spans="1:17" s="1" customFormat="1" ht="54.75" customHeight="1">
      <c r="A79" s="373"/>
      <c r="B79" s="368"/>
      <c r="C79" s="368"/>
      <c r="D79" s="367"/>
      <c r="E79" s="388"/>
      <c r="F79" s="382"/>
      <c r="G79" s="382"/>
      <c r="H79" s="1684"/>
      <c r="I79" s="486"/>
      <c r="J79" s="413"/>
      <c r="K79" s="66" t="s">
        <v>38</v>
      </c>
      <c r="L79" s="19">
        <v>12</v>
      </c>
      <c r="M79" s="34" t="s">
        <v>160</v>
      </c>
      <c r="N79" s="479">
        <f t="shared" si="9"/>
        <v>100</v>
      </c>
      <c r="O79" s="1446" t="s">
        <v>274</v>
      </c>
    </row>
    <row r="80" spans="1:17" s="1" customFormat="1" ht="46.5" customHeight="1">
      <c r="A80" s="480"/>
      <c r="B80" s="368"/>
      <c r="C80" s="368"/>
      <c r="D80" s="367"/>
      <c r="E80" s="388"/>
      <c r="F80" s="382"/>
      <c r="G80" s="382"/>
      <c r="H80" s="1623" t="s">
        <v>161</v>
      </c>
      <c r="I80" s="487" t="s">
        <v>162</v>
      </c>
      <c r="J80" s="495" t="s">
        <v>163</v>
      </c>
      <c r="K80" s="66" t="s">
        <v>27</v>
      </c>
      <c r="L80" s="19">
        <v>11</v>
      </c>
      <c r="M80" s="34" t="s">
        <v>18</v>
      </c>
      <c r="N80" s="52">
        <f t="shared" ref="N80:N83" si="10">M80/L80*100</f>
        <v>100</v>
      </c>
      <c r="O80" s="1442" t="s">
        <v>481</v>
      </c>
      <c r="Q80" s="96"/>
    </row>
    <row r="81" spans="1:15" s="1" customFormat="1" ht="46.5" customHeight="1">
      <c r="A81" s="480"/>
      <c r="B81" s="368"/>
      <c r="C81" s="368"/>
      <c r="D81" s="367"/>
      <c r="E81" s="388"/>
      <c r="F81" s="382"/>
      <c r="G81" s="382"/>
      <c r="H81" s="1624"/>
      <c r="I81" s="488"/>
      <c r="J81" s="496"/>
      <c r="K81" s="66" t="s">
        <v>32</v>
      </c>
      <c r="L81" s="19">
        <v>21</v>
      </c>
      <c r="M81" s="34" t="s">
        <v>439</v>
      </c>
      <c r="N81" s="52">
        <f t="shared" si="10"/>
        <v>100</v>
      </c>
      <c r="O81" s="1442" t="s">
        <v>481</v>
      </c>
    </row>
    <row r="82" spans="1:15" s="1" customFormat="1" ht="48" customHeight="1">
      <c r="A82" s="480"/>
      <c r="B82" s="368"/>
      <c r="C82" s="368"/>
      <c r="D82" s="367"/>
      <c r="E82" s="388"/>
      <c r="F82" s="382"/>
      <c r="G82" s="382"/>
      <c r="H82" s="1624"/>
      <c r="I82" s="488"/>
      <c r="J82" s="496"/>
      <c r="K82" s="66" t="s">
        <v>35</v>
      </c>
      <c r="L82" s="19">
        <v>28</v>
      </c>
      <c r="M82" s="677" t="s">
        <v>440</v>
      </c>
      <c r="N82" s="52">
        <f t="shared" si="10"/>
        <v>100</v>
      </c>
      <c r="O82" s="1442" t="s">
        <v>481</v>
      </c>
    </row>
    <row r="83" spans="1:15" s="1" customFormat="1" ht="46.5" customHeight="1">
      <c r="A83" s="480"/>
      <c r="B83" s="368"/>
      <c r="C83" s="368"/>
      <c r="D83" s="367"/>
      <c r="E83" s="388"/>
      <c r="F83" s="382"/>
      <c r="G83" s="382"/>
      <c r="H83" s="1672"/>
      <c r="I83" s="486"/>
      <c r="J83" s="497"/>
      <c r="K83" s="66" t="s">
        <v>38</v>
      </c>
      <c r="L83" s="19">
        <v>36</v>
      </c>
      <c r="M83" s="34" t="s">
        <v>441</v>
      </c>
      <c r="N83" s="52">
        <f t="shared" si="10"/>
        <v>100</v>
      </c>
      <c r="O83" s="1442" t="s">
        <v>481</v>
      </c>
    </row>
    <row r="84" spans="1:15" s="1" customFormat="1" ht="42" customHeight="1">
      <c r="A84" s="480"/>
      <c r="B84" s="368"/>
      <c r="C84" s="368"/>
      <c r="D84" s="367"/>
      <c r="E84" s="388"/>
      <c r="F84" s="382"/>
      <c r="G84" s="382"/>
      <c r="H84" s="1623" t="s">
        <v>164</v>
      </c>
      <c r="I84" s="487" t="s">
        <v>165</v>
      </c>
      <c r="J84" s="1466" t="s">
        <v>438</v>
      </c>
      <c r="K84" s="66" t="s">
        <v>27</v>
      </c>
      <c r="L84" s="19">
        <v>155</v>
      </c>
      <c r="M84" s="1397" t="s">
        <v>166</v>
      </c>
      <c r="N84" s="479">
        <f t="shared" si="9"/>
        <v>100</v>
      </c>
      <c r="O84" s="1399" t="s">
        <v>275</v>
      </c>
    </row>
    <row r="85" spans="1:15" s="1" customFormat="1" ht="45.75" customHeight="1">
      <c r="A85" s="480"/>
      <c r="B85" s="368"/>
      <c r="C85" s="368"/>
      <c r="D85" s="367"/>
      <c r="E85" s="388"/>
      <c r="F85" s="382"/>
      <c r="G85" s="382"/>
      <c r="H85" s="1624"/>
      <c r="I85" s="488"/>
      <c r="J85" s="496"/>
      <c r="K85" s="66" t="s">
        <v>32</v>
      </c>
      <c r="L85" s="19">
        <v>185</v>
      </c>
      <c r="M85" s="1397" t="s">
        <v>167</v>
      </c>
      <c r="N85" s="479">
        <f t="shared" si="9"/>
        <v>100</v>
      </c>
      <c r="O85" s="57" t="s">
        <v>276</v>
      </c>
    </row>
    <row r="86" spans="1:15" s="1" customFormat="1" ht="40.5" customHeight="1">
      <c r="A86" s="480"/>
      <c r="B86" s="368"/>
      <c r="C86" s="368"/>
      <c r="D86" s="367"/>
      <c r="E86" s="388"/>
      <c r="F86" s="382"/>
      <c r="G86" s="382"/>
      <c r="H86" s="1624"/>
      <c r="I86" s="488"/>
      <c r="J86" s="496"/>
      <c r="K86" s="66" t="s">
        <v>35</v>
      </c>
      <c r="L86" s="19">
        <v>190</v>
      </c>
      <c r="M86" s="1397" t="s">
        <v>442</v>
      </c>
      <c r="N86" s="479">
        <f t="shared" si="9"/>
        <v>100</v>
      </c>
      <c r="O86" s="1399" t="s">
        <v>469</v>
      </c>
    </row>
    <row r="87" spans="1:15" s="1" customFormat="1" ht="60.75" customHeight="1" thickBot="1">
      <c r="A87" s="480"/>
      <c r="B87" s="368"/>
      <c r="C87" s="368"/>
      <c r="D87" s="367"/>
      <c r="E87" s="388"/>
      <c r="F87" s="382"/>
      <c r="G87" s="382"/>
      <c r="H87" s="1603"/>
      <c r="I87" s="486"/>
      <c r="J87" s="497"/>
      <c r="K87" s="66" t="s">
        <v>38</v>
      </c>
      <c r="L87" s="1423">
        <v>220</v>
      </c>
      <c r="M87" s="1398" t="s">
        <v>443</v>
      </c>
      <c r="N87" s="479">
        <f t="shared" si="9"/>
        <v>100</v>
      </c>
      <c r="O87" s="1399" t="s">
        <v>470</v>
      </c>
    </row>
    <row r="88" spans="1:15" s="1" customFormat="1" ht="24.75" customHeight="1">
      <c r="A88" s="480"/>
      <c r="B88" s="368"/>
      <c r="C88" s="368"/>
      <c r="D88" s="367"/>
      <c r="E88" s="388"/>
      <c r="F88" s="382"/>
      <c r="G88" s="382"/>
      <c r="H88" s="1601" t="s">
        <v>217</v>
      </c>
      <c r="I88" s="1601" t="s">
        <v>169</v>
      </c>
      <c r="J88" s="469">
        <v>1</v>
      </c>
      <c r="K88" s="399" t="s">
        <v>27</v>
      </c>
      <c r="L88" s="470"/>
      <c r="M88" s="1424"/>
      <c r="N88" s="401"/>
      <c r="O88" s="481"/>
    </row>
    <row r="89" spans="1:15" s="1" customFormat="1" ht="22.5" customHeight="1">
      <c r="A89" s="480"/>
      <c r="B89" s="368"/>
      <c r="C89" s="368"/>
      <c r="D89" s="367"/>
      <c r="E89" s="388"/>
      <c r="F89" s="382"/>
      <c r="G89" s="382"/>
      <c r="H89" s="1602"/>
      <c r="I89" s="1602"/>
      <c r="J89" s="409"/>
      <c r="K89" s="405" t="s">
        <v>32</v>
      </c>
      <c r="L89" s="67"/>
      <c r="M89" s="68"/>
      <c r="N89" s="482"/>
      <c r="O89" s="483"/>
    </row>
    <row r="90" spans="1:15" s="1" customFormat="1" ht="24.75" customHeight="1">
      <c r="A90" s="480"/>
      <c r="B90" s="368"/>
      <c r="C90" s="368"/>
      <c r="D90" s="367"/>
      <c r="E90" s="388"/>
      <c r="F90" s="382"/>
      <c r="G90" s="382"/>
      <c r="H90" s="1602"/>
      <c r="I90" s="1602"/>
      <c r="J90" s="409"/>
      <c r="K90" s="405" t="s">
        <v>35</v>
      </c>
      <c r="L90" s="69">
        <v>100</v>
      </c>
      <c r="M90" s="1447">
        <f>N94</f>
        <v>100</v>
      </c>
      <c r="N90" s="482">
        <f>M90/L90*100</f>
        <v>100</v>
      </c>
      <c r="O90" s="483"/>
    </row>
    <row r="91" spans="1:15" s="1" customFormat="1" ht="24.75" customHeight="1">
      <c r="A91" s="480"/>
      <c r="B91" s="368"/>
      <c r="C91" s="368"/>
      <c r="D91" s="367"/>
      <c r="E91" s="388"/>
      <c r="F91" s="382"/>
      <c r="G91" s="382"/>
      <c r="H91" s="1685"/>
      <c r="I91" s="484"/>
      <c r="J91" s="409"/>
      <c r="K91" s="471" t="s">
        <v>38</v>
      </c>
      <c r="L91" s="72">
        <v>100</v>
      </c>
      <c r="M91" s="73">
        <f>(N99+N103+N107)/3</f>
        <v>100</v>
      </c>
      <c r="N91" s="482">
        <f>M91/L91*100</f>
        <v>100</v>
      </c>
      <c r="O91" s="485"/>
    </row>
    <row r="92" spans="1:15" s="1" customFormat="1" ht="24.75" customHeight="1">
      <c r="A92" s="480"/>
      <c r="B92" s="368"/>
      <c r="C92" s="368"/>
      <c r="D92" s="367"/>
      <c r="E92" s="388"/>
      <c r="F92" s="382"/>
      <c r="G92" s="382"/>
      <c r="H92" s="1629" t="s">
        <v>171</v>
      </c>
      <c r="I92" s="1623" t="s">
        <v>172</v>
      </c>
      <c r="J92" s="461" t="s">
        <v>173</v>
      </c>
      <c r="K92" s="62" t="s">
        <v>27</v>
      </c>
      <c r="L92" s="63"/>
      <c r="M92" s="64"/>
      <c r="N92" s="472"/>
      <c r="O92" s="56"/>
    </row>
    <row r="93" spans="1:15" s="1" customFormat="1" ht="24.75" customHeight="1">
      <c r="A93" s="480"/>
      <c r="B93" s="368"/>
      <c r="C93" s="368"/>
      <c r="D93" s="367"/>
      <c r="E93" s="388"/>
      <c r="F93" s="382"/>
      <c r="G93" s="382"/>
      <c r="H93" s="1630"/>
      <c r="I93" s="1624"/>
      <c r="J93" s="409"/>
      <c r="K93" s="66" t="s">
        <v>32</v>
      </c>
      <c r="L93" s="67"/>
      <c r="M93" s="68"/>
      <c r="N93" s="68"/>
      <c r="O93" s="56"/>
    </row>
    <row r="94" spans="1:15" s="1" customFormat="1" ht="31.5" customHeight="1">
      <c r="A94" s="480"/>
      <c r="B94" s="368"/>
      <c r="C94" s="368"/>
      <c r="D94" s="367"/>
      <c r="E94" s="388"/>
      <c r="F94" s="382"/>
      <c r="G94" s="382"/>
      <c r="H94" s="1630"/>
      <c r="I94" s="1624"/>
      <c r="J94" s="409"/>
      <c r="K94" s="66" t="s">
        <v>35</v>
      </c>
      <c r="L94" s="1441">
        <v>1</v>
      </c>
      <c r="M94" s="70">
        <v>1</v>
      </c>
      <c r="N94" s="1437">
        <f>M94/L94*100</f>
        <v>100</v>
      </c>
      <c r="O94" s="56" t="s">
        <v>277</v>
      </c>
    </row>
    <row r="95" spans="1:15" s="1" customFormat="1" ht="24.75" customHeight="1">
      <c r="A95" s="480"/>
      <c r="B95" s="368"/>
      <c r="C95" s="368"/>
      <c r="D95" s="367"/>
      <c r="E95" s="388"/>
      <c r="F95" s="382"/>
      <c r="G95" s="382"/>
      <c r="H95" s="1686"/>
      <c r="I95" s="486"/>
      <c r="J95" s="409"/>
      <c r="K95" s="71" t="s">
        <v>38</v>
      </c>
      <c r="L95" s="72"/>
      <c r="M95" s="73"/>
      <c r="N95" s="73"/>
      <c r="O95" s="56"/>
    </row>
    <row r="96" spans="1:15" s="1" customFormat="1" ht="24.75" customHeight="1">
      <c r="A96" s="480"/>
      <c r="B96" s="368"/>
      <c r="C96" s="368"/>
      <c r="D96" s="367"/>
      <c r="E96" s="388"/>
      <c r="F96" s="382"/>
      <c r="G96" s="382"/>
      <c r="H96" s="1629" t="s">
        <v>174</v>
      </c>
      <c r="I96" s="487" t="s">
        <v>175</v>
      </c>
      <c r="J96" s="1425" t="s">
        <v>180</v>
      </c>
      <c r="K96" s="66" t="s">
        <v>27</v>
      </c>
      <c r="L96" s="75">
        <v>0</v>
      </c>
      <c r="M96" s="52">
        <v>0</v>
      </c>
      <c r="N96" s="52">
        <v>0</v>
      </c>
      <c r="O96" s="76"/>
    </row>
    <row r="97" spans="1:15" s="1" customFormat="1" ht="24.75" customHeight="1">
      <c r="A97" s="480"/>
      <c r="B97" s="368"/>
      <c r="C97" s="368"/>
      <c r="D97" s="367"/>
      <c r="E97" s="388"/>
      <c r="F97" s="382"/>
      <c r="G97" s="382"/>
      <c r="H97" s="1630"/>
      <c r="I97" s="488"/>
      <c r="J97" s="466"/>
      <c r="K97" s="66" t="s">
        <v>32</v>
      </c>
      <c r="L97" s="75"/>
      <c r="M97" s="52">
        <v>0</v>
      </c>
      <c r="N97" s="52">
        <v>0</v>
      </c>
      <c r="O97" s="79"/>
    </row>
    <row r="98" spans="1:15" s="1" customFormat="1" ht="24.75" customHeight="1">
      <c r="A98" s="480"/>
      <c r="B98" s="368"/>
      <c r="C98" s="368"/>
      <c r="D98" s="367"/>
      <c r="E98" s="388"/>
      <c r="F98" s="382"/>
      <c r="G98" s="382"/>
      <c r="H98" s="104"/>
      <c r="I98" s="488"/>
      <c r="J98" s="466"/>
      <c r="K98" s="66" t="s">
        <v>35</v>
      </c>
      <c r="L98" s="75">
        <v>0</v>
      </c>
      <c r="M98" s="52"/>
      <c r="N98" s="52"/>
      <c r="O98" s="80"/>
    </row>
    <row r="99" spans="1:15" s="1" customFormat="1" ht="24.75" customHeight="1">
      <c r="A99" s="480"/>
      <c r="B99" s="368"/>
      <c r="C99" s="368"/>
      <c r="D99" s="367"/>
      <c r="E99" s="388"/>
      <c r="F99" s="382"/>
      <c r="G99" s="382"/>
      <c r="H99" s="170"/>
      <c r="I99" s="486"/>
      <c r="J99" s="489"/>
      <c r="K99" s="66" t="s">
        <v>38</v>
      </c>
      <c r="L99" s="75">
        <v>4</v>
      </c>
      <c r="M99" s="1397" t="s">
        <v>123</v>
      </c>
      <c r="N99" s="1437">
        <f>M99/L99*100</f>
        <v>100</v>
      </c>
      <c r="O99" s="1402" t="s">
        <v>445</v>
      </c>
    </row>
    <row r="100" spans="1:15" s="1" customFormat="1" ht="24.75" customHeight="1">
      <c r="A100" s="480"/>
      <c r="B100" s="368"/>
      <c r="C100" s="368"/>
      <c r="D100" s="367"/>
      <c r="E100" s="388"/>
      <c r="F100" s="382"/>
      <c r="G100" s="382"/>
      <c r="H100" s="1630" t="s">
        <v>176</v>
      </c>
      <c r="I100" s="1630" t="s">
        <v>177</v>
      </c>
      <c r="J100" s="1425" t="s">
        <v>197</v>
      </c>
      <c r="K100" s="71" t="s">
        <v>27</v>
      </c>
      <c r="L100" s="82">
        <v>0</v>
      </c>
      <c r="M100" s="52">
        <v>0</v>
      </c>
      <c r="N100" s="52">
        <v>0</v>
      </c>
      <c r="O100" s="54"/>
    </row>
    <row r="101" spans="1:15" s="1" customFormat="1" ht="24.75" customHeight="1">
      <c r="A101" s="480"/>
      <c r="B101" s="368"/>
      <c r="C101" s="368"/>
      <c r="D101" s="367"/>
      <c r="E101" s="388"/>
      <c r="F101" s="382"/>
      <c r="G101" s="382"/>
      <c r="H101" s="1630"/>
      <c r="I101" s="1630"/>
      <c r="J101" s="466"/>
      <c r="K101" s="66" t="s">
        <v>32</v>
      </c>
      <c r="L101" s="75"/>
      <c r="M101" s="52">
        <v>0</v>
      </c>
      <c r="N101" s="52">
        <v>0</v>
      </c>
      <c r="O101" s="56"/>
    </row>
    <row r="102" spans="1:15" s="1" customFormat="1" ht="24.75" customHeight="1">
      <c r="A102" s="480"/>
      <c r="B102" s="368"/>
      <c r="C102" s="368"/>
      <c r="D102" s="367"/>
      <c r="E102" s="388"/>
      <c r="F102" s="382"/>
      <c r="G102" s="382"/>
      <c r="H102" s="1630"/>
      <c r="I102" s="1630"/>
      <c r="J102" s="466"/>
      <c r="K102" s="66" t="s">
        <v>35</v>
      </c>
      <c r="L102" s="75">
        <v>0</v>
      </c>
      <c r="M102" s="52"/>
      <c r="N102" s="52"/>
      <c r="O102" s="83"/>
    </row>
    <row r="103" spans="1:15" s="1" customFormat="1" ht="24.75" customHeight="1">
      <c r="A103" s="480"/>
      <c r="B103" s="368"/>
      <c r="C103" s="368"/>
      <c r="D103" s="367"/>
      <c r="E103" s="388"/>
      <c r="F103" s="382"/>
      <c r="G103" s="382"/>
      <c r="H103" s="1687"/>
      <c r="I103" s="491"/>
      <c r="J103" s="466"/>
      <c r="K103" s="62" t="s">
        <v>38</v>
      </c>
      <c r="L103" s="75">
        <v>3</v>
      </c>
      <c r="M103" s="1397" t="s">
        <v>55</v>
      </c>
      <c r="N103" s="1437">
        <f>M103/L103*100</f>
        <v>100</v>
      </c>
      <c r="O103" s="1403" t="s">
        <v>446</v>
      </c>
    </row>
    <row r="104" spans="1:15" s="1" customFormat="1" ht="24.75" customHeight="1">
      <c r="A104" s="480"/>
      <c r="B104" s="368"/>
      <c r="C104" s="368"/>
      <c r="D104" s="367"/>
      <c r="E104" s="388"/>
      <c r="F104" s="382"/>
      <c r="G104" s="382"/>
      <c r="H104" s="1629" t="s">
        <v>178</v>
      </c>
      <c r="I104" s="1629" t="s">
        <v>179</v>
      </c>
      <c r="J104" s="1425" t="s">
        <v>471</v>
      </c>
      <c r="K104" s="66" t="s">
        <v>27</v>
      </c>
      <c r="L104" s="75">
        <v>0</v>
      </c>
      <c r="M104" s="52">
        <v>0</v>
      </c>
      <c r="N104" s="52">
        <v>0</v>
      </c>
      <c r="O104" s="83"/>
    </row>
    <row r="105" spans="1:15" s="1" customFormat="1" ht="24.75" customHeight="1">
      <c r="A105" s="480"/>
      <c r="B105" s="368"/>
      <c r="C105" s="368"/>
      <c r="D105" s="367"/>
      <c r="E105" s="388"/>
      <c r="F105" s="382"/>
      <c r="G105" s="382"/>
      <c r="H105" s="1630"/>
      <c r="I105" s="1630"/>
      <c r="J105" s="466"/>
      <c r="K105" s="66" t="s">
        <v>32</v>
      </c>
      <c r="L105" s="75"/>
      <c r="M105" s="52">
        <v>0</v>
      </c>
      <c r="N105" s="52">
        <v>0</v>
      </c>
      <c r="O105" s="51"/>
    </row>
    <row r="106" spans="1:15" s="1" customFormat="1" ht="24.75" customHeight="1">
      <c r="A106" s="480"/>
      <c r="B106" s="368"/>
      <c r="C106" s="368"/>
      <c r="D106" s="367"/>
      <c r="E106" s="388"/>
      <c r="F106" s="382"/>
      <c r="G106" s="382"/>
      <c r="H106" s="1630"/>
      <c r="I106" s="1630"/>
      <c r="J106" s="466"/>
      <c r="K106" s="66" t="s">
        <v>35</v>
      </c>
      <c r="L106" s="75">
        <v>0</v>
      </c>
      <c r="M106" s="52"/>
      <c r="N106" s="52"/>
      <c r="O106" s="83"/>
    </row>
    <row r="107" spans="1:15" s="1" customFormat="1" ht="33.75" customHeight="1" thickBot="1">
      <c r="A107" s="480"/>
      <c r="B107" s="368"/>
      <c r="C107" s="368"/>
      <c r="D107" s="367"/>
      <c r="E107" s="388"/>
      <c r="F107" s="382"/>
      <c r="G107" s="382"/>
      <c r="H107" s="1688"/>
      <c r="I107" s="1688"/>
      <c r="J107" s="466"/>
      <c r="K107" s="62" t="s">
        <v>38</v>
      </c>
      <c r="L107" s="82">
        <v>2</v>
      </c>
      <c r="M107" s="1426" t="s">
        <v>72</v>
      </c>
      <c r="N107" s="1437">
        <f>M107/L107*100</f>
        <v>100</v>
      </c>
      <c r="O107" s="1404" t="s">
        <v>447</v>
      </c>
    </row>
    <row r="108" spans="1:15" s="1" customFormat="1" ht="27.75" customHeight="1">
      <c r="A108" s="480"/>
      <c r="B108" s="368"/>
      <c r="C108" s="368"/>
      <c r="D108" s="367"/>
      <c r="E108" s="388"/>
      <c r="F108" s="382"/>
      <c r="G108" s="382"/>
      <c r="H108" s="1601" t="s">
        <v>181</v>
      </c>
      <c r="I108" s="1601" t="s">
        <v>182</v>
      </c>
      <c r="J108" s="469">
        <v>1</v>
      </c>
      <c r="K108" s="399" t="s">
        <v>27</v>
      </c>
      <c r="L108" s="1448">
        <v>100</v>
      </c>
      <c r="M108" s="1450">
        <f>(N112+N116+N124)/3</f>
        <v>100</v>
      </c>
      <c r="N108" s="1453">
        <f t="shared" ref="N108:N119" si="11">M108/L108*100</f>
        <v>100</v>
      </c>
      <c r="O108" s="492"/>
    </row>
    <row r="109" spans="1:15" s="1" customFormat="1" ht="28.5" customHeight="1">
      <c r="A109" s="373"/>
      <c r="B109" s="367"/>
      <c r="C109" s="368"/>
      <c r="D109" s="367"/>
      <c r="E109" s="388"/>
      <c r="F109" s="382"/>
      <c r="G109" s="382"/>
      <c r="H109" s="1602"/>
      <c r="I109" s="1602"/>
      <c r="J109" s="409"/>
      <c r="K109" s="405" t="s">
        <v>32</v>
      </c>
      <c r="L109" s="1449">
        <v>100</v>
      </c>
      <c r="M109" s="1452">
        <f>(N113+N117+N121+N125)/4</f>
        <v>100</v>
      </c>
      <c r="N109" s="1454">
        <f t="shared" si="11"/>
        <v>100</v>
      </c>
      <c r="O109" s="408"/>
    </row>
    <row r="110" spans="1:15" s="1" customFormat="1" ht="28.5" customHeight="1">
      <c r="A110" s="373"/>
      <c r="B110" s="367"/>
      <c r="C110" s="368"/>
      <c r="D110" s="367"/>
      <c r="E110" s="388"/>
      <c r="F110" s="382"/>
      <c r="G110" s="382"/>
      <c r="H110" s="1689"/>
      <c r="I110" s="1689"/>
      <c r="J110" s="409"/>
      <c r="K110" s="405" t="s">
        <v>35</v>
      </c>
      <c r="L110" s="1449">
        <v>100</v>
      </c>
      <c r="M110" s="1452">
        <f>(N114+N118+N122+N126)/4</f>
        <v>100</v>
      </c>
      <c r="N110" s="1454">
        <f t="shared" si="11"/>
        <v>100</v>
      </c>
      <c r="O110" s="408"/>
    </row>
    <row r="111" spans="1:15" s="1" customFormat="1" ht="24.75" customHeight="1">
      <c r="A111" s="373"/>
      <c r="B111" s="367"/>
      <c r="C111" s="368"/>
      <c r="D111" s="367"/>
      <c r="E111" s="388"/>
      <c r="F111" s="382"/>
      <c r="G111" s="382"/>
      <c r="H111" s="369"/>
      <c r="I111" s="493"/>
      <c r="J111" s="409"/>
      <c r="K111" s="405" t="s">
        <v>38</v>
      </c>
      <c r="L111" s="1449">
        <v>100</v>
      </c>
      <c r="M111" s="1451">
        <f>(N115+N119+N127)/3</f>
        <v>100</v>
      </c>
      <c r="N111" s="1454">
        <f t="shared" si="11"/>
        <v>100</v>
      </c>
      <c r="O111" s="408"/>
    </row>
    <row r="112" spans="1:15" s="1" customFormat="1" ht="42" customHeight="1">
      <c r="A112" s="373"/>
      <c r="B112" s="367"/>
      <c r="C112" s="368"/>
      <c r="D112" s="367"/>
      <c r="E112" s="388"/>
      <c r="F112" s="382"/>
      <c r="G112" s="382"/>
      <c r="H112" s="1629" t="s">
        <v>183</v>
      </c>
      <c r="I112" s="412" t="s">
        <v>184</v>
      </c>
      <c r="J112" s="495" t="s">
        <v>54</v>
      </c>
      <c r="K112" s="66" t="s">
        <v>27</v>
      </c>
      <c r="L112" s="19">
        <v>3</v>
      </c>
      <c r="M112" s="86">
        <v>3</v>
      </c>
      <c r="N112" s="87">
        <f t="shared" si="11"/>
        <v>100</v>
      </c>
      <c r="O112" s="88" t="s">
        <v>279</v>
      </c>
    </row>
    <row r="113" spans="1:15" s="1" customFormat="1" ht="43.5" customHeight="1">
      <c r="A113" s="373"/>
      <c r="B113" s="367"/>
      <c r="C113" s="368"/>
      <c r="D113" s="367"/>
      <c r="E113" s="388"/>
      <c r="F113" s="382"/>
      <c r="G113" s="382"/>
      <c r="H113" s="1630"/>
      <c r="I113" s="412"/>
      <c r="J113" s="496"/>
      <c r="K113" s="66" t="s">
        <v>32</v>
      </c>
      <c r="L113" s="19">
        <v>3</v>
      </c>
      <c r="M113" s="34" t="s">
        <v>55</v>
      </c>
      <c r="N113" s="87">
        <f t="shared" si="11"/>
        <v>100</v>
      </c>
      <c r="O113" s="88" t="s">
        <v>279</v>
      </c>
    </row>
    <row r="114" spans="1:15" s="1" customFormat="1" ht="39" customHeight="1">
      <c r="A114" s="373"/>
      <c r="B114" s="367"/>
      <c r="C114" s="368"/>
      <c r="D114" s="367"/>
      <c r="E114" s="388"/>
      <c r="F114" s="382"/>
      <c r="G114" s="382"/>
      <c r="H114" s="1630"/>
      <c r="I114" s="412"/>
      <c r="J114" s="496"/>
      <c r="K114" s="66" t="s">
        <v>35</v>
      </c>
      <c r="L114" s="19">
        <v>3</v>
      </c>
      <c r="M114" s="34" t="s">
        <v>55</v>
      </c>
      <c r="N114" s="87">
        <f t="shared" si="11"/>
        <v>100</v>
      </c>
      <c r="O114" s="88" t="s">
        <v>279</v>
      </c>
    </row>
    <row r="115" spans="1:15" s="1" customFormat="1" ht="41.25" customHeight="1">
      <c r="A115" s="373"/>
      <c r="B115" s="367"/>
      <c r="C115" s="368"/>
      <c r="D115" s="367"/>
      <c r="E115" s="388"/>
      <c r="F115" s="382"/>
      <c r="G115" s="382"/>
      <c r="H115" s="1686"/>
      <c r="I115" s="412"/>
      <c r="J115" s="497"/>
      <c r="K115" s="62" t="s">
        <v>38</v>
      </c>
      <c r="L115" s="19">
        <v>3</v>
      </c>
      <c r="M115" s="1398" t="s">
        <v>55</v>
      </c>
      <c r="N115" s="87">
        <f t="shared" si="11"/>
        <v>100</v>
      </c>
      <c r="O115" s="88" t="s">
        <v>279</v>
      </c>
    </row>
    <row r="116" spans="1:15" s="1" customFormat="1" ht="42" customHeight="1">
      <c r="A116" s="373"/>
      <c r="B116" s="367"/>
      <c r="C116" s="368"/>
      <c r="D116" s="367"/>
      <c r="E116" s="388"/>
      <c r="F116" s="382"/>
      <c r="G116" s="382"/>
      <c r="H116" s="1624" t="s">
        <v>185</v>
      </c>
      <c r="I116" s="1624" t="s">
        <v>186</v>
      </c>
      <c r="J116" s="495" t="s">
        <v>54</v>
      </c>
      <c r="K116" s="66" t="s">
        <v>27</v>
      </c>
      <c r="L116" s="19">
        <v>3</v>
      </c>
      <c r="M116" s="91">
        <v>3</v>
      </c>
      <c r="N116" s="92">
        <f t="shared" si="11"/>
        <v>100</v>
      </c>
      <c r="O116" s="1406" t="s">
        <v>187</v>
      </c>
    </row>
    <row r="117" spans="1:15" s="1" customFormat="1" ht="37.5" customHeight="1">
      <c r="A117" s="373"/>
      <c r="B117" s="367"/>
      <c r="C117" s="368"/>
      <c r="D117" s="367"/>
      <c r="E117" s="388"/>
      <c r="F117" s="382"/>
      <c r="G117" s="382"/>
      <c r="H117" s="1624"/>
      <c r="I117" s="1624"/>
      <c r="J117" s="496"/>
      <c r="K117" s="66" t="s">
        <v>32</v>
      </c>
      <c r="L117" s="19">
        <v>3</v>
      </c>
      <c r="M117" s="93" t="s">
        <v>55</v>
      </c>
      <c r="N117" s="92">
        <f t="shared" si="11"/>
        <v>100</v>
      </c>
      <c r="O117" s="48" t="s">
        <v>187</v>
      </c>
    </row>
    <row r="118" spans="1:15" s="1" customFormat="1" ht="45" customHeight="1">
      <c r="A118" s="373"/>
      <c r="B118" s="367"/>
      <c r="C118" s="368"/>
      <c r="D118" s="367"/>
      <c r="E118" s="388"/>
      <c r="F118" s="382"/>
      <c r="G118" s="382"/>
      <c r="H118" s="1624"/>
      <c r="I118" s="1624"/>
      <c r="J118" s="496"/>
      <c r="K118" s="66" t="s">
        <v>35</v>
      </c>
      <c r="L118" s="19">
        <v>3</v>
      </c>
      <c r="M118" s="93" t="s">
        <v>55</v>
      </c>
      <c r="N118" s="92">
        <f t="shared" si="11"/>
        <v>100</v>
      </c>
      <c r="O118" s="48" t="s">
        <v>187</v>
      </c>
    </row>
    <row r="119" spans="1:15" s="1" customFormat="1" ht="39" customHeight="1">
      <c r="A119" s="373"/>
      <c r="B119" s="367"/>
      <c r="C119" s="368"/>
      <c r="D119" s="367"/>
      <c r="E119" s="388"/>
      <c r="F119" s="382"/>
      <c r="G119" s="382"/>
      <c r="H119" s="1672"/>
      <c r="I119" s="1672"/>
      <c r="J119" s="497"/>
      <c r="K119" s="62" t="s">
        <v>38</v>
      </c>
      <c r="L119" s="19">
        <v>3</v>
      </c>
      <c r="M119" s="1405" t="s">
        <v>55</v>
      </c>
      <c r="N119" s="92">
        <f t="shared" si="11"/>
        <v>100</v>
      </c>
      <c r="O119" s="1406" t="s">
        <v>187</v>
      </c>
    </row>
    <row r="120" spans="1:15" s="1" customFormat="1" ht="25.5" customHeight="1">
      <c r="A120" s="373"/>
      <c r="B120" s="367"/>
      <c r="C120" s="368"/>
      <c r="D120" s="367"/>
      <c r="E120" s="388"/>
      <c r="F120" s="382"/>
      <c r="G120" s="382"/>
      <c r="H120" s="1623" t="s">
        <v>188</v>
      </c>
      <c r="I120" s="1623" t="s">
        <v>189</v>
      </c>
      <c r="J120" s="495" t="s">
        <v>190</v>
      </c>
      <c r="K120" s="66" t="s">
        <v>27</v>
      </c>
      <c r="L120" s="19" t="s">
        <v>51</v>
      </c>
      <c r="M120" s="98" t="s">
        <v>51</v>
      </c>
      <c r="N120" s="98">
        <v>0</v>
      </c>
      <c r="O120" s="99"/>
    </row>
    <row r="121" spans="1:15" s="1" customFormat="1" ht="21.75" customHeight="1">
      <c r="A121" s="373"/>
      <c r="B121" s="367"/>
      <c r="C121" s="368"/>
      <c r="D121" s="367"/>
      <c r="E121" s="388"/>
      <c r="F121" s="382"/>
      <c r="G121" s="382"/>
      <c r="H121" s="1624"/>
      <c r="I121" s="1624"/>
      <c r="J121" s="496"/>
      <c r="K121" s="66" t="s">
        <v>32</v>
      </c>
      <c r="L121" s="19">
        <v>1</v>
      </c>
      <c r="M121" s="98">
        <v>1</v>
      </c>
      <c r="N121" s="92">
        <f t="shared" ref="N121:N122" si="12">M121/L121*100</f>
        <v>100</v>
      </c>
      <c r="O121" s="100" t="s">
        <v>281</v>
      </c>
    </row>
    <row r="122" spans="1:15" s="1" customFormat="1" ht="26.25" customHeight="1">
      <c r="A122" s="373"/>
      <c r="B122" s="367"/>
      <c r="C122" s="368"/>
      <c r="D122" s="367"/>
      <c r="E122" s="388"/>
      <c r="F122" s="382"/>
      <c r="G122" s="382"/>
      <c r="H122" s="1624"/>
      <c r="I122" s="1624"/>
      <c r="J122" s="496"/>
      <c r="K122" s="66" t="s">
        <v>35</v>
      </c>
      <c r="L122" s="19">
        <v>1</v>
      </c>
      <c r="M122" s="93" t="s">
        <v>102</v>
      </c>
      <c r="N122" s="92">
        <f t="shared" si="12"/>
        <v>100</v>
      </c>
      <c r="O122" s="97" t="s">
        <v>282</v>
      </c>
    </row>
    <row r="123" spans="1:15" s="1" customFormat="1" ht="24.75" customHeight="1">
      <c r="A123" s="373"/>
      <c r="B123" s="367"/>
      <c r="C123" s="368"/>
      <c r="D123" s="367"/>
      <c r="E123" s="388"/>
      <c r="F123" s="382"/>
      <c r="G123" s="382"/>
      <c r="H123" s="1672"/>
      <c r="I123" s="486"/>
      <c r="J123" s="497"/>
      <c r="K123" s="62" t="s">
        <v>38</v>
      </c>
      <c r="L123" s="19" t="s">
        <v>51</v>
      </c>
      <c r="M123" s="98"/>
      <c r="N123" s="101"/>
      <c r="O123" s="100"/>
    </row>
    <row r="124" spans="1:15" s="1" customFormat="1" ht="72.75" customHeight="1">
      <c r="A124" s="373"/>
      <c r="B124" s="367"/>
      <c r="C124" s="368"/>
      <c r="D124" s="367"/>
      <c r="E124" s="388"/>
      <c r="F124" s="382"/>
      <c r="G124" s="382"/>
      <c r="H124" s="1623" t="s">
        <v>191</v>
      </c>
      <c r="I124" s="1623" t="s">
        <v>192</v>
      </c>
      <c r="J124" s="499" t="s">
        <v>54</v>
      </c>
      <c r="K124" s="66" t="s">
        <v>27</v>
      </c>
      <c r="L124" s="19">
        <v>3</v>
      </c>
      <c r="M124" s="1405" t="s">
        <v>55</v>
      </c>
      <c r="N124" s="92">
        <f t="shared" ref="N124:N127" si="13">M124/L124*100</f>
        <v>100</v>
      </c>
      <c r="O124" s="97" t="s">
        <v>283</v>
      </c>
    </row>
    <row r="125" spans="1:15" s="1" customFormat="1" ht="66" customHeight="1">
      <c r="A125" s="373"/>
      <c r="B125" s="367"/>
      <c r="C125" s="368"/>
      <c r="D125" s="367"/>
      <c r="E125" s="388"/>
      <c r="F125" s="382"/>
      <c r="G125" s="382"/>
      <c r="H125" s="1624"/>
      <c r="I125" s="1624"/>
      <c r="J125" s="499"/>
      <c r="K125" s="66" t="s">
        <v>32</v>
      </c>
      <c r="L125" s="19">
        <v>3</v>
      </c>
      <c r="M125" s="105" t="s">
        <v>55</v>
      </c>
      <c r="N125" s="92">
        <f t="shared" si="13"/>
        <v>100</v>
      </c>
      <c r="O125" s="97" t="s">
        <v>284</v>
      </c>
    </row>
    <row r="126" spans="1:15" s="1" customFormat="1" ht="63" customHeight="1">
      <c r="A126" s="373"/>
      <c r="B126" s="367"/>
      <c r="C126" s="368"/>
      <c r="D126" s="367"/>
      <c r="E126" s="388"/>
      <c r="F126" s="382"/>
      <c r="G126" s="382"/>
      <c r="H126" s="1624"/>
      <c r="I126" s="486"/>
      <c r="J126" s="499"/>
      <c r="K126" s="66" t="s">
        <v>35</v>
      </c>
      <c r="L126" s="19">
        <v>3</v>
      </c>
      <c r="M126" s="105" t="s">
        <v>55</v>
      </c>
      <c r="N126" s="92">
        <f t="shared" si="13"/>
        <v>100</v>
      </c>
      <c r="O126" s="97" t="s">
        <v>284</v>
      </c>
    </row>
    <row r="127" spans="1:15" s="1" customFormat="1" ht="69.75" customHeight="1" thickBot="1">
      <c r="A127" s="373"/>
      <c r="B127" s="367"/>
      <c r="C127" s="368"/>
      <c r="D127" s="367"/>
      <c r="E127" s="388"/>
      <c r="F127" s="382"/>
      <c r="G127" s="382"/>
      <c r="H127" s="1672"/>
      <c r="I127" s="412"/>
      <c r="J127" s="499"/>
      <c r="K127" s="62" t="s">
        <v>38</v>
      </c>
      <c r="L127" s="1423">
        <v>3</v>
      </c>
      <c r="M127" s="1427" t="s">
        <v>55</v>
      </c>
      <c r="N127" s="92">
        <f t="shared" si="13"/>
        <v>100</v>
      </c>
      <c r="O127" s="97" t="s">
        <v>448</v>
      </c>
    </row>
    <row r="128" spans="1:15" s="1" customFormat="1" ht="30" customHeight="1">
      <c r="A128" s="373"/>
      <c r="B128" s="367"/>
      <c r="C128" s="368"/>
      <c r="D128" s="367"/>
      <c r="E128" s="388"/>
      <c r="F128" s="382"/>
      <c r="G128" s="382"/>
      <c r="H128" s="1601" t="s">
        <v>193</v>
      </c>
      <c r="I128" s="1601" t="s">
        <v>194</v>
      </c>
      <c r="J128" s="469">
        <v>1</v>
      </c>
      <c r="K128" s="399" t="s">
        <v>27</v>
      </c>
      <c r="L128" s="1455">
        <v>100</v>
      </c>
      <c r="M128" s="1462">
        <f>(N132+N136)/2</f>
        <v>100</v>
      </c>
      <c r="N128" s="1461">
        <f>M128/L128*100</f>
        <v>100</v>
      </c>
      <c r="O128" s="492"/>
    </row>
    <row r="129" spans="1:15" s="1" customFormat="1" ht="24.95" customHeight="1">
      <c r="A129" s="373"/>
      <c r="B129" s="367"/>
      <c r="C129" s="368"/>
      <c r="D129" s="367"/>
      <c r="E129" s="388"/>
      <c r="F129" s="382"/>
      <c r="G129" s="382"/>
      <c r="H129" s="1602"/>
      <c r="I129" s="1602"/>
      <c r="J129" s="409"/>
      <c r="K129" s="405" t="s">
        <v>32</v>
      </c>
      <c r="L129" s="1457">
        <v>100</v>
      </c>
      <c r="M129" s="1460">
        <f>(N133+N137+N146)/3</f>
        <v>100</v>
      </c>
      <c r="N129" s="1465">
        <f t="shared" ref="N129:N131" si="14">M129/L129*100</f>
        <v>100</v>
      </c>
      <c r="O129" s="511"/>
    </row>
    <row r="130" spans="1:15" s="1" customFormat="1" ht="24.95" customHeight="1">
      <c r="A130" s="373"/>
      <c r="B130" s="367"/>
      <c r="C130" s="368"/>
      <c r="D130" s="367"/>
      <c r="E130" s="388"/>
      <c r="F130" s="382"/>
      <c r="G130" s="382"/>
      <c r="H130" s="1689"/>
      <c r="I130" s="1689"/>
      <c r="J130" s="409"/>
      <c r="K130" s="405" t="s">
        <v>35</v>
      </c>
      <c r="L130" s="1457">
        <v>100</v>
      </c>
      <c r="M130" s="1460">
        <f>(N134+N146)/2</f>
        <v>100</v>
      </c>
      <c r="N130" s="1465">
        <f t="shared" si="14"/>
        <v>100</v>
      </c>
      <c r="O130" s="408"/>
    </row>
    <row r="131" spans="1:15" s="1" customFormat="1" ht="24.95" customHeight="1">
      <c r="A131" s="373"/>
      <c r="B131" s="367"/>
      <c r="C131" s="368"/>
      <c r="D131" s="367"/>
      <c r="E131" s="388"/>
      <c r="F131" s="382"/>
      <c r="G131" s="382"/>
      <c r="H131" s="1689"/>
      <c r="I131" s="484"/>
      <c r="J131" s="409"/>
      <c r="K131" s="405" t="s">
        <v>38</v>
      </c>
      <c r="L131" s="1456">
        <v>100</v>
      </c>
      <c r="M131" s="1463">
        <f>(N135+N139+N147)/3</f>
        <v>100</v>
      </c>
      <c r="N131" s="1465">
        <f t="shared" si="14"/>
        <v>100</v>
      </c>
      <c r="O131" s="408"/>
    </row>
    <row r="132" spans="1:15" s="1" customFormat="1" ht="34.5" customHeight="1">
      <c r="A132" s="480"/>
      <c r="B132" s="368"/>
      <c r="C132" s="368"/>
      <c r="D132" s="367"/>
      <c r="E132" s="388"/>
      <c r="F132" s="382"/>
      <c r="G132" s="382"/>
      <c r="H132" s="1623" t="s">
        <v>195</v>
      </c>
      <c r="I132" s="1623" t="s">
        <v>196</v>
      </c>
      <c r="J132" s="1440" t="s">
        <v>444</v>
      </c>
      <c r="K132" s="66" t="s">
        <v>27</v>
      </c>
      <c r="L132" s="19">
        <v>2</v>
      </c>
      <c r="M132" s="106">
        <v>2</v>
      </c>
      <c r="N132" s="92">
        <f t="shared" ref="N132:N139" si="15">M132/L132*100</f>
        <v>100</v>
      </c>
      <c r="O132" s="1403" t="s">
        <v>449</v>
      </c>
    </row>
    <row r="133" spans="1:15" s="1" customFormat="1" ht="34.5" customHeight="1">
      <c r="A133" s="480"/>
      <c r="B133" s="368"/>
      <c r="C133" s="368"/>
      <c r="D133" s="367"/>
      <c r="E133" s="388"/>
      <c r="F133" s="382"/>
      <c r="G133" s="382"/>
      <c r="H133" s="1624"/>
      <c r="I133" s="1624"/>
      <c r="J133" s="514"/>
      <c r="K133" s="66" t="s">
        <v>32</v>
      </c>
      <c r="L133" s="19">
        <v>2</v>
      </c>
      <c r="M133" s="1408" t="s">
        <v>72</v>
      </c>
      <c r="N133" s="92">
        <f t="shared" si="15"/>
        <v>100</v>
      </c>
      <c r="O133" s="56" t="s">
        <v>285</v>
      </c>
    </row>
    <row r="134" spans="1:15" s="1" customFormat="1" ht="32.25" customHeight="1">
      <c r="A134" s="480"/>
      <c r="B134" s="368"/>
      <c r="C134" s="368"/>
      <c r="D134" s="367"/>
      <c r="E134" s="388"/>
      <c r="F134" s="382"/>
      <c r="G134" s="382"/>
      <c r="H134" s="1624"/>
      <c r="I134" s="1624"/>
      <c r="J134" s="514"/>
      <c r="K134" s="66" t="s">
        <v>35</v>
      </c>
      <c r="L134" s="19">
        <v>2</v>
      </c>
      <c r="M134" s="109">
        <v>2</v>
      </c>
      <c r="N134" s="92">
        <f t="shared" si="15"/>
        <v>100</v>
      </c>
      <c r="O134" s="56" t="s">
        <v>285</v>
      </c>
    </row>
    <row r="135" spans="1:15" s="1" customFormat="1" ht="30.75" customHeight="1">
      <c r="A135" s="480"/>
      <c r="B135" s="368"/>
      <c r="C135" s="368"/>
      <c r="D135" s="367"/>
      <c r="E135" s="388"/>
      <c r="F135" s="382"/>
      <c r="G135" s="382"/>
      <c r="H135" s="1603"/>
      <c r="I135" s="486"/>
      <c r="J135" s="516"/>
      <c r="K135" s="62" t="s">
        <v>38</v>
      </c>
      <c r="L135" s="19">
        <v>2</v>
      </c>
      <c r="M135" s="1408" t="s">
        <v>72</v>
      </c>
      <c r="N135" s="92">
        <f t="shared" si="15"/>
        <v>100</v>
      </c>
      <c r="O135" s="56" t="s">
        <v>285</v>
      </c>
    </row>
    <row r="136" spans="1:15" s="1" customFormat="1" ht="30" customHeight="1">
      <c r="A136" s="480"/>
      <c r="B136" s="368"/>
      <c r="C136" s="368"/>
      <c r="D136" s="367"/>
      <c r="E136" s="388"/>
      <c r="F136" s="382"/>
      <c r="G136" s="382"/>
      <c r="H136" s="1629" t="s">
        <v>198</v>
      </c>
      <c r="I136" s="1629" t="s">
        <v>199</v>
      </c>
      <c r="J136" s="512" t="s">
        <v>200</v>
      </c>
      <c r="K136" s="66" t="s">
        <v>27</v>
      </c>
      <c r="L136" s="108">
        <v>4</v>
      </c>
      <c r="M136" s="678" t="s">
        <v>123</v>
      </c>
      <c r="N136" s="92">
        <f t="shared" si="15"/>
        <v>100</v>
      </c>
      <c r="O136" s="1439" t="s">
        <v>286</v>
      </c>
    </row>
    <row r="137" spans="1:15" s="1" customFormat="1" ht="26.25" customHeight="1">
      <c r="A137" s="480"/>
      <c r="B137" s="368"/>
      <c r="C137" s="368"/>
      <c r="D137" s="367"/>
      <c r="E137" s="388"/>
      <c r="F137" s="382"/>
      <c r="G137" s="382"/>
      <c r="H137" s="1630"/>
      <c r="I137" s="1630"/>
      <c r="J137" s="514"/>
      <c r="K137" s="66" t="s">
        <v>32</v>
      </c>
      <c r="L137" s="108">
        <v>3</v>
      </c>
      <c r="M137" s="107" t="s">
        <v>55</v>
      </c>
      <c r="N137" s="92">
        <f t="shared" si="15"/>
        <v>100</v>
      </c>
      <c r="O137" s="1439" t="s">
        <v>476</v>
      </c>
    </row>
    <row r="138" spans="1:15" s="1" customFormat="1" ht="20.25" customHeight="1">
      <c r="A138" s="480"/>
      <c r="B138" s="368"/>
      <c r="C138" s="368"/>
      <c r="D138" s="367"/>
      <c r="E138" s="388"/>
      <c r="F138" s="382"/>
      <c r="G138" s="382"/>
      <c r="H138" s="1630"/>
      <c r="I138" s="1630"/>
      <c r="J138" s="514"/>
      <c r="K138" s="66" t="s">
        <v>35</v>
      </c>
      <c r="L138" s="108">
        <v>0</v>
      </c>
      <c r="M138" s="107" t="s">
        <v>170</v>
      </c>
      <c r="N138" s="92">
        <v>0</v>
      </c>
      <c r="O138" s="1439"/>
    </row>
    <row r="139" spans="1:15" s="1" customFormat="1" ht="27.75" customHeight="1">
      <c r="A139" s="480"/>
      <c r="B139" s="368"/>
      <c r="C139" s="368"/>
      <c r="D139" s="367"/>
      <c r="E139" s="388"/>
      <c r="F139" s="382"/>
      <c r="G139" s="382"/>
      <c r="H139" s="1686"/>
      <c r="I139" s="486"/>
      <c r="J139" s="516"/>
      <c r="K139" s="62" t="s">
        <v>38</v>
      </c>
      <c r="L139" s="108">
        <v>7</v>
      </c>
      <c r="M139" s="109">
        <v>7</v>
      </c>
      <c r="N139" s="92">
        <f t="shared" si="15"/>
        <v>100</v>
      </c>
      <c r="O139" s="1439" t="s">
        <v>477</v>
      </c>
    </row>
    <row r="140" spans="1:15" s="1" customFormat="1" ht="24.95" customHeight="1">
      <c r="A140" s="480"/>
      <c r="B140" s="368"/>
      <c r="C140" s="368"/>
      <c r="D140" s="367"/>
      <c r="E140" s="388"/>
      <c r="F140" s="382"/>
      <c r="G140" s="382"/>
      <c r="H140" s="1623" t="s">
        <v>201</v>
      </c>
      <c r="I140" s="1629" t="s">
        <v>202</v>
      </c>
      <c r="J140" s="1440" t="s">
        <v>480</v>
      </c>
      <c r="K140" s="66" t="s">
        <v>27</v>
      </c>
      <c r="L140" s="108" t="s">
        <v>51</v>
      </c>
      <c r="M140" s="110">
        <v>0</v>
      </c>
      <c r="N140" s="111">
        <v>0</v>
      </c>
      <c r="O140" s="112">
        <v>100</v>
      </c>
    </row>
    <row r="141" spans="1:15" s="1" customFormat="1" ht="24.95" customHeight="1">
      <c r="A141" s="480"/>
      <c r="B141" s="368"/>
      <c r="C141" s="368"/>
      <c r="D141" s="367"/>
      <c r="E141" s="388"/>
      <c r="F141" s="382"/>
      <c r="G141" s="382"/>
      <c r="H141" s="1624"/>
      <c r="I141" s="1630"/>
      <c r="J141" s="514"/>
      <c r="K141" s="66" t="s">
        <v>32</v>
      </c>
      <c r="L141" s="108">
        <v>1</v>
      </c>
      <c r="M141" s="34" t="s">
        <v>102</v>
      </c>
      <c r="N141" s="92">
        <f t="shared" ref="N141" si="16">M141/L141*100</f>
        <v>100</v>
      </c>
      <c r="O141" s="53" t="s">
        <v>287</v>
      </c>
    </row>
    <row r="142" spans="1:15" s="1" customFormat="1" ht="18.75" customHeight="1">
      <c r="A142" s="480"/>
      <c r="B142" s="368"/>
      <c r="C142" s="368"/>
      <c r="D142" s="367"/>
      <c r="E142" s="388"/>
      <c r="F142" s="382"/>
      <c r="G142" s="382"/>
      <c r="H142" s="1624"/>
      <c r="I142" s="1630"/>
      <c r="J142" s="514"/>
      <c r="K142" s="66" t="s">
        <v>35</v>
      </c>
      <c r="L142" s="108" t="s">
        <v>51</v>
      </c>
      <c r="M142" s="110"/>
      <c r="N142" s="52"/>
      <c r="O142" s="53"/>
    </row>
    <row r="143" spans="1:15" s="1" customFormat="1" ht="22.5" customHeight="1">
      <c r="A143" s="480"/>
      <c r="B143" s="368"/>
      <c r="C143" s="368"/>
      <c r="D143" s="367"/>
      <c r="E143" s="388"/>
      <c r="F143" s="382"/>
      <c r="G143" s="382"/>
      <c r="H143" s="1672"/>
      <c r="I143" s="1686"/>
      <c r="J143" s="516"/>
      <c r="K143" s="62" t="s">
        <v>38</v>
      </c>
      <c r="L143" s="679" t="s">
        <v>51</v>
      </c>
      <c r="M143" s="110"/>
      <c r="N143" s="115"/>
      <c r="O143" s="83"/>
    </row>
    <row r="144" spans="1:15" s="1" customFormat="1" ht="24.95" customHeight="1">
      <c r="A144" s="480"/>
      <c r="B144" s="368"/>
      <c r="C144" s="368"/>
      <c r="D144" s="367"/>
      <c r="E144" s="388"/>
      <c r="F144" s="382"/>
      <c r="G144" s="382"/>
      <c r="H144" s="1623" t="s">
        <v>203</v>
      </c>
      <c r="I144" s="1629" t="s">
        <v>204</v>
      </c>
      <c r="J144" s="512" t="s">
        <v>205</v>
      </c>
      <c r="K144" s="66" t="s">
        <v>27</v>
      </c>
      <c r="L144" s="680" t="s">
        <v>51</v>
      </c>
      <c r="M144" s="117">
        <v>0</v>
      </c>
      <c r="N144" s="117">
        <v>0</v>
      </c>
      <c r="O144" s="118">
        <v>100</v>
      </c>
    </row>
    <row r="145" spans="1:15" s="1" customFormat="1" ht="36" customHeight="1">
      <c r="A145" s="480"/>
      <c r="B145" s="368"/>
      <c r="C145" s="368"/>
      <c r="D145" s="367"/>
      <c r="E145" s="388"/>
      <c r="F145" s="382"/>
      <c r="G145" s="382"/>
      <c r="H145" s="1624"/>
      <c r="I145" s="1630"/>
      <c r="J145" s="514"/>
      <c r="K145" s="66" t="s">
        <v>32</v>
      </c>
      <c r="L145" s="116">
        <v>6</v>
      </c>
      <c r="M145" s="34" t="s">
        <v>156</v>
      </c>
      <c r="N145" s="92">
        <f t="shared" ref="N145:N147" si="17">M145/L145*100</f>
        <v>100</v>
      </c>
      <c r="O145" s="1438" t="s">
        <v>288</v>
      </c>
    </row>
    <row r="146" spans="1:15" s="1" customFormat="1" ht="30" customHeight="1">
      <c r="A146" s="480"/>
      <c r="B146" s="368"/>
      <c r="C146" s="368"/>
      <c r="D146" s="367"/>
      <c r="E146" s="388"/>
      <c r="F146" s="382"/>
      <c r="G146" s="382"/>
      <c r="H146" s="1624"/>
      <c r="I146" s="1630"/>
      <c r="J146" s="514"/>
      <c r="K146" s="66" t="s">
        <v>35</v>
      </c>
      <c r="L146" s="119">
        <v>3</v>
      </c>
      <c r="M146" s="34" t="s">
        <v>55</v>
      </c>
      <c r="N146" s="92">
        <f t="shared" si="17"/>
        <v>100</v>
      </c>
      <c r="O146" s="1438" t="s">
        <v>478</v>
      </c>
    </row>
    <row r="147" spans="1:15" s="1" customFormat="1" ht="24.95" customHeight="1" thickBot="1">
      <c r="A147" s="501"/>
      <c r="B147" s="502"/>
      <c r="C147" s="502"/>
      <c r="D147" s="503"/>
      <c r="E147" s="504"/>
      <c r="F147" s="505"/>
      <c r="G147" s="505"/>
      <c r="H147" s="1690"/>
      <c r="I147" s="520"/>
      <c r="J147" s="521"/>
      <c r="K147" s="522" t="s">
        <v>38</v>
      </c>
      <c r="L147" s="123">
        <v>1</v>
      </c>
      <c r="M147" s="1409" t="s">
        <v>102</v>
      </c>
      <c r="N147" s="1458">
        <f t="shared" si="17"/>
        <v>100</v>
      </c>
      <c r="O147" s="1459" t="s">
        <v>479</v>
      </c>
    </row>
    <row r="148" spans="1:15" ht="14.25" customHeight="1">
      <c r="A148" s="336"/>
      <c r="B148" s="336"/>
      <c r="C148" s="336"/>
      <c r="D148" s="336"/>
      <c r="E148" s="336"/>
      <c r="F148" s="506"/>
      <c r="G148" s="506"/>
      <c r="H148" s="336"/>
      <c r="L148" s="3"/>
      <c r="M148" s="3"/>
    </row>
    <row r="149" spans="1:15" ht="15.75" customHeight="1">
      <c r="A149" s="336"/>
      <c r="B149" s="507" t="s">
        <v>218</v>
      </c>
      <c r="C149" s="322"/>
      <c r="D149" s="336"/>
      <c r="E149" s="336"/>
      <c r="F149" s="506"/>
      <c r="G149" s="506"/>
      <c r="H149" s="336"/>
      <c r="J149" s="1679" t="s">
        <v>463</v>
      </c>
      <c r="K149" s="1680"/>
      <c r="L149" s="1680"/>
      <c r="M149" s="1680"/>
    </row>
    <row r="150" spans="1:15" ht="16.5" customHeight="1">
      <c r="A150" s="508"/>
      <c r="B150" s="507" t="s">
        <v>219</v>
      </c>
      <c r="C150" s="322"/>
      <c r="D150" s="336"/>
      <c r="E150" s="336"/>
      <c r="F150" s="506"/>
      <c r="G150" s="506"/>
      <c r="H150" s="336"/>
      <c r="J150" s="523" t="s">
        <v>220</v>
      </c>
      <c r="K150" s="524"/>
      <c r="L150" s="507"/>
      <c r="M150" s="3"/>
    </row>
    <row r="151" spans="1:15" ht="13.5" customHeight="1">
      <c r="A151" s="336"/>
      <c r="B151" s="507"/>
      <c r="C151" s="322"/>
      <c r="D151" s="336"/>
      <c r="E151" s="336"/>
      <c r="F151" s="506"/>
      <c r="G151" s="506"/>
      <c r="H151" s="336"/>
      <c r="J151" s="525" t="s">
        <v>207</v>
      </c>
      <c r="K151" s="524"/>
      <c r="L151" s="507"/>
    </row>
    <row r="152" spans="1:15" ht="17.25">
      <c r="A152" s="336"/>
      <c r="B152" s="507"/>
      <c r="C152" s="322"/>
      <c r="D152" s="336"/>
      <c r="E152" s="336"/>
      <c r="F152" s="506"/>
      <c r="G152" s="506"/>
      <c r="H152" s="336"/>
      <c r="I152" s="336"/>
      <c r="J152" s="526"/>
      <c r="K152" s="527"/>
      <c r="L152" s="528"/>
      <c r="M152" s="524"/>
      <c r="N152" s="507"/>
      <c r="O152" s="529"/>
    </row>
    <row r="153" spans="1:15" ht="17.25">
      <c r="A153" s="336"/>
      <c r="B153" s="507"/>
      <c r="C153" s="322"/>
      <c r="D153" s="336"/>
      <c r="E153" s="336"/>
      <c r="F153" s="506"/>
      <c r="G153" s="506"/>
      <c r="H153" s="336"/>
      <c r="I153" s="336"/>
      <c r="J153" s="510"/>
      <c r="K153" s="510"/>
      <c r="L153" s="528"/>
      <c r="M153" s="524"/>
      <c r="N153" s="507"/>
      <c r="O153" s="529"/>
    </row>
    <row r="154" spans="1:15" ht="17.25">
      <c r="A154" s="336"/>
      <c r="B154" s="509" t="s">
        <v>221</v>
      </c>
      <c r="C154" s="322"/>
      <c r="D154" s="336"/>
      <c r="E154" s="336"/>
      <c r="F154" s="506"/>
      <c r="G154" s="506"/>
      <c r="H154" s="336"/>
      <c r="I154" s="336"/>
      <c r="J154" s="509" t="s">
        <v>208</v>
      </c>
      <c r="K154" s="509"/>
      <c r="L154" s="528"/>
      <c r="M154" s="524"/>
      <c r="N154" s="507"/>
      <c r="O154" s="530"/>
    </row>
    <row r="155" spans="1:15" ht="16.5">
      <c r="A155" s="336"/>
      <c r="B155" s="510" t="s">
        <v>209</v>
      </c>
      <c r="C155" s="332"/>
      <c r="D155" s="336"/>
      <c r="E155" s="336"/>
      <c r="F155" s="506"/>
      <c r="G155" s="506"/>
      <c r="H155" s="336"/>
      <c r="I155" s="336"/>
      <c r="J155" s="510" t="s">
        <v>209</v>
      </c>
      <c r="K155" s="510"/>
      <c r="L155" s="528"/>
      <c r="M155" s="524"/>
      <c r="N155" s="507"/>
      <c r="O155" s="507"/>
    </row>
    <row r="156" spans="1:15" s="5" customFormat="1" ht="17.25">
      <c r="A156" s="336"/>
      <c r="B156" s="510" t="s">
        <v>222</v>
      </c>
      <c r="C156" s="322"/>
      <c r="D156" s="336"/>
      <c r="E156" s="336"/>
      <c r="F156" s="506"/>
      <c r="G156" s="506"/>
      <c r="H156" s="336"/>
      <c r="I156" s="336"/>
      <c r="J156" s="510" t="s">
        <v>210</v>
      </c>
      <c r="K156" s="531"/>
      <c r="L156" s="528"/>
      <c r="M156" s="524"/>
      <c r="N156" s="507"/>
      <c r="O156" s="507"/>
    </row>
    <row r="157" spans="1:15" s="5" customFormat="1" ht="14.25">
      <c r="A157" s="336"/>
      <c r="B157" s="336"/>
      <c r="C157" s="336"/>
      <c r="D157" s="336"/>
      <c r="E157" s="336"/>
      <c r="F157" s="506"/>
      <c r="G157" s="506"/>
      <c r="H157" s="336"/>
      <c r="I157" s="336"/>
      <c r="J157" s="510"/>
      <c r="K157" s="507"/>
      <c r="L157" s="528"/>
      <c r="M157" s="524"/>
      <c r="N157" s="507"/>
      <c r="O157" s="507"/>
    </row>
    <row r="158" spans="1:15" s="5" customFormat="1" ht="17.25">
      <c r="A158" s="336"/>
      <c r="B158" s="336"/>
      <c r="C158" s="336"/>
      <c r="D158" s="336"/>
      <c r="E158" s="336"/>
      <c r="F158" s="506"/>
      <c r="G158" s="506"/>
      <c r="H158" s="336"/>
      <c r="I158" s="336"/>
      <c r="J158" s="335"/>
      <c r="K158" s="532"/>
      <c r="L158" s="508"/>
      <c r="M158" s="506"/>
      <c r="N158" s="336"/>
      <c r="O158" s="336"/>
    </row>
  </sheetData>
  <mergeCells count="82">
    <mergeCell ref="I144:I146"/>
    <mergeCell ref="I132:I134"/>
    <mergeCell ref="I136:I138"/>
    <mergeCell ref="I140:I143"/>
    <mergeCell ref="J20:J23"/>
    <mergeCell ref="J24:J27"/>
    <mergeCell ref="I44:I46"/>
    <mergeCell ref="I40:I41"/>
    <mergeCell ref="I76:I77"/>
    <mergeCell ref="J28:J29"/>
    <mergeCell ref="J32:J35"/>
    <mergeCell ref="J36:J39"/>
    <mergeCell ref="I124:I125"/>
    <mergeCell ref="I128:I130"/>
    <mergeCell ref="I56:I59"/>
    <mergeCell ref="I60:I63"/>
    <mergeCell ref="I64:I66"/>
    <mergeCell ref="I120:I122"/>
    <mergeCell ref="H140:H143"/>
    <mergeCell ref="H144:H147"/>
    <mergeCell ref="I8:I11"/>
    <mergeCell ref="I12:I15"/>
    <mergeCell ref="I16:I19"/>
    <mergeCell ref="I20:I23"/>
    <mergeCell ref="I24:I27"/>
    <mergeCell ref="I28:I30"/>
    <mergeCell ref="I32:I35"/>
    <mergeCell ref="I36:I39"/>
    <mergeCell ref="I88:I90"/>
    <mergeCell ref="I92:I94"/>
    <mergeCell ref="I100:I102"/>
    <mergeCell ref="I104:I107"/>
    <mergeCell ref="I108:I110"/>
    <mergeCell ref="I116:I119"/>
    <mergeCell ref="H120:H123"/>
    <mergeCell ref="H124:H127"/>
    <mergeCell ref="H128:H131"/>
    <mergeCell ref="H132:H135"/>
    <mergeCell ref="H136:H139"/>
    <mergeCell ref="H100:H103"/>
    <mergeCell ref="H104:H107"/>
    <mergeCell ref="H108:H110"/>
    <mergeCell ref="H112:H115"/>
    <mergeCell ref="H116:H119"/>
    <mergeCell ref="H80:H83"/>
    <mergeCell ref="H84:H87"/>
    <mergeCell ref="H88:H91"/>
    <mergeCell ref="H92:H95"/>
    <mergeCell ref="H96:H97"/>
    <mergeCell ref="J149:M149"/>
    <mergeCell ref="H20:H23"/>
    <mergeCell ref="H24:H27"/>
    <mergeCell ref="H28:H30"/>
    <mergeCell ref="H32:H35"/>
    <mergeCell ref="H36:H39"/>
    <mergeCell ref="H40:H41"/>
    <mergeCell ref="H44:H47"/>
    <mergeCell ref="H48:H49"/>
    <mergeCell ref="H52:H55"/>
    <mergeCell ref="H56:H59"/>
    <mergeCell ref="H60:H61"/>
    <mergeCell ref="H64:H67"/>
    <mergeCell ref="H68:H71"/>
    <mergeCell ref="H72:H75"/>
    <mergeCell ref="H76:H79"/>
    <mergeCell ref="A8:A12"/>
    <mergeCell ref="B8:B10"/>
    <mergeCell ref="H8:H10"/>
    <mergeCell ref="H12:H15"/>
    <mergeCell ref="A1:O1"/>
    <mergeCell ref="A2:O2"/>
    <mergeCell ref="A3:O3"/>
    <mergeCell ref="A5:G5"/>
    <mergeCell ref="H5:L5"/>
    <mergeCell ref="J8:J9"/>
    <mergeCell ref="J12:J15"/>
    <mergeCell ref="H16:H19"/>
    <mergeCell ref="D6:E6"/>
    <mergeCell ref="K6:L6"/>
    <mergeCell ref="D7:E7"/>
    <mergeCell ref="K7:L7"/>
    <mergeCell ref="J16:J19"/>
  </mergeCells>
  <phoneticPr fontId="111" type="noConversion"/>
  <pageMargins left="0.68" right="0" top="0.84" bottom="0.38" header="0.3" footer="0.18"/>
  <pageSetup paperSize="5" scale="90" orientation="landscape" r:id="rId1"/>
  <rowBreaks count="8" manualBreakCount="8">
    <brk id="25" max="14" man="1"/>
    <brk id="43" max="14" man="1"/>
    <brk id="59" max="14" man="1"/>
    <brk id="77" max="14" man="1"/>
    <brk id="89" max="14" man="1"/>
    <brk id="109" max="14" man="1"/>
    <brk id="123" max="14" man="1"/>
    <brk id="135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66CC"/>
  </sheetPr>
  <dimension ref="A1:I28"/>
  <sheetViews>
    <sheetView topLeftCell="A6" workbookViewId="0">
      <selection activeCell="B18" sqref="B18"/>
    </sheetView>
  </sheetViews>
  <sheetFormatPr defaultColWidth="9.140625" defaultRowHeight="12.75"/>
  <cols>
    <col min="1" max="1" width="36.28515625" style="3" customWidth="1"/>
    <col min="2" max="2" width="33.85546875" style="3" customWidth="1"/>
    <col min="3" max="3" width="12.42578125" style="5" customWidth="1"/>
    <col min="4" max="4" width="8.140625" style="5" customWidth="1"/>
    <col min="5" max="5" width="6.7109375" style="3" customWidth="1"/>
    <col min="6" max="6" width="13.85546875" style="6" customWidth="1"/>
    <col min="7" max="7" width="17.5703125" style="6" customWidth="1"/>
    <col min="8" max="8" width="14.85546875" style="3" customWidth="1"/>
    <col min="9" max="16384" width="9.140625" style="3"/>
  </cols>
  <sheetData>
    <row r="1" spans="1:9" ht="15">
      <c r="A1" s="1696" t="s">
        <v>223</v>
      </c>
      <c r="B1" s="1696"/>
      <c r="C1" s="1696"/>
      <c r="D1" s="1696"/>
      <c r="E1" s="1696"/>
      <c r="F1" s="1696"/>
      <c r="G1" s="1696"/>
      <c r="H1" s="1696"/>
    </row>
    <row r="2" spans="1:9" ht="15">
      <c r="A2" s="1696" t="s">
        <v>0</v>
      </c>
      <c r="B2" s="1696"/>
      <c r="C2" s="1696"/>
      <c r="D2" s="1696"/>
      <c r="E2" s="1696"/>
      <c r="F2" s="1696"/>
      <c r="G2" s="1696"/>
      <c r="H2" s="1696"/>
    </row>
    <row r="3" spans="1:9" ht="15">
      <c r="A3" s="1697" t="s">
        <v>1</v>
      </c>
      <c r="B3" s="1696"/>
      <c r="C3" s="1696"/>
      <c r="D3" s="1696"/>
      <c r="E3" s="1696"/>
      <c r="F3" s="1696"/>
      <c r="G3" s="1696"/>
      <c r="H3" s="1696"/>
    </row>
    <row r="4" spans="1:9" ht="15">
      <c r="A4" s="289"/>
      <c r="B4" s="289"/>
      <c r="C4" s="289"/>
      <c r="D4" s="289"/>
      <c r="E4" s="289"/>
      <c r="F4" s="289"/>
      <c r="G4" s="289"/>
      <c r="H4" s="289"/>
    </row>
    <row r="5" spans="1:9" ht="27" customHeight="1">
      <c r="A5" s="1698" t="s">
        <v>211</v>
      </c>
      <c r="B5" s="1699"/>
      <c r="C5" s="1699"/>
      <c r="D5" s="1699"/>
      <c r="E5" s="1699"/>
      <c r="F5" s="1699"/>
      <c r="G5" s="1700"/>
      <c r="H5" s="1703" t="s">
        <v>5</v>
      </c>
    </row>
    <row r="6" spans="1:9" ht="34.5" customHeight="1">
      <c r="A6" s="290" t="s">
        <v>14</v>
      </c>
      <c r="B6" s="291" t="s">
        <v>15</v>
      </c>
      <c r="C6" s="292" t="s">
        <v>11</v>
      </c>
      <c r="D6" s="1701" t="s">
        <v>8</v>
      </c>
      <c r="E6" s="1702"/>
      <c r="F6" s="293" t="s">
        <v>9</v>
      </c>
      <c r="G6" s="294" t="s">
        <v>224</v>
      </c>
      <c r="H6" s="1704"/>
    </row>
    <row r="7" spans="1:9" ht="16.5" customHeight="1">
      <c r="A7" s="295">
        <v>1</v>
      </c>
      <c r="B7" s="296">
        <v>2</v>
      </c>
      <c r="C7" s="297">
        <v>3</v>
      </c>
      <c r="D7" s="1706" t="s">
        <v>123</v>
      </c>
      <c r="E7" s="1707"/>
      <c r="F7" s="664" t="s">
        <v>142</v>
      </c>
      <c r="G7" s="665" t="s">
        <v>156</v>
      </c>
      <c r="H7" s="298">
        <v>7</v>
      </c>
    </row>
    <row r="8" spans="1:9" s="1" customFormat="1" ht="22.5" customHeight="1">
      <c r="A8" s="1710" t="s">
        <v>225</v>
      </c>
      <c r="B8" s="1712" t="s">
        <v>80</v>
      </c>
      <c r="C8" s="1714" t="s">
        <v>41</v>
      </c>
      <c r="D8" s="299" t="s">
        <v>24</v>
      </c>
      <c r="E8" s="300">
        <v>3</v>
      </c>
      <c r="F8" s="666" t="s">
        <v>55</v>
      </c>
      <c r="G8" s="302">
        <f t="shared" ref="G8:G11" si="0">F8/E8*100</f>
        <v>100</v>
      </c>
      <c r="H8" s="303"/>
      <c r="I8" s="341">
        <v>3</v>
      </c>
    </row>
    <row r="9" spans="1:9" s="1" customFormat="1" ht="23.25" customHeight="1">
      <c r="A9" s="1711"/>
      <c r="B9" s="1713"/>
      <c r="C9" s="1713"/>
      <c r="D9" s="299" t="s">
        <v>90</v>
      </c>
      <c r="E9" s="300">
        <v>3</v>
      </c>
      <c r="F9" s="304">
        <v>3</v>
      </c>
      <c r="G9" s="305">
        <f t="shared" si="0"/>
        <v>100</v>
      </c>
      <c r="H9" s="306"/>
      <c r="I9" s="341">
        <v>0</v>
      </c>
    </row>
    <row r="10" spans="1:9" s="1" customFormat="1" ht="21" customHeight="1">
      <c r="A10" s="1711"/>
      <c r="B10" s="1713"/>
      <c r="C10" s="307"/>
      <c r="D10" s="299" t="s">
        <v>34</v>
      </c>
      <c r="E10" s="300">
        <v>3</v>
      </c>
      <c r="F10" s="304">
        <v>3</v>
      </c>
      <c r="G10" s="305">
        <f t="shared" si="0"/>
        <v>100</v>
      </c>
      <c r="H10" s="306"/>
      <c r="I10" s="341">
        <v>3</v>
      </c>
    </row>
    <row r="11" spans="1:9" s="1" customFormat="1" ht="22.5" customHeight="1">
      <c r="A11" s="308"/>
      <c r="B11" s="309"/>
      <c r="C11" s="310"/>
      <c r="D11" s="299" t="s">
        <v>37</v>
      </c>
      <c r="E11" s="311">
        <v>3</v>
      </c>
      <c r="F11" s="304">
        <v>3</v>
      </c>
      <c r="G11" s="305">
        <f t="shared" si="0"/>
        <v>100</v>
      </c>
      <c r="H11" s="306"/>
      <c r="I11" s="341">
        <v>6</v>
      </c>
    </row>
    <row r="12" spans="1:9" s="1" customFormat="1" ht="22.5" customHeight="1">
      <c r="A12" s="1710" t="s">
        <v>226</v>
      </c>
      <c r="B12" s="1712" t="s">
        <v>87</v>
      </c>
      <c r="C12" s="312" t="s">
        <v>88</v>
      </c>
      <c r="D12" s="299" t="s">
        <v>89</v>
      </c>
      <c r="E12" s="300">
        <v>0</v>
      </c>
      <c r="F12" s="300">
        <v>0</v>
      </c>
      <c r="G12" s="300">
        <v>0</v>
      </c>
      <c r="H12" s="313"/>
      <c r="I12" s="1705"/>
    </row>
    <row r="13" spans="1:9" s="1" customFormat="1" ht="24" customHeight="1">
      <c r="A13" s="1711"/>
      <c r="B13" s="1713"/>
      <c r="C13" s="307"/>
      <c r="D13" s="299" t="s">
        <v>90</v>
      </c>
      <c r="E13" s="300">
        <v>11</v>
      </c>
      <c r="F13" s="301">
        <v>11</v>
      </c>
      <c r="G13" s="302">
        <f>F13/E13*100</f>
        <v>100</v>
      </c>
      <c r="H13" s="314"/>
      <c r="I13" s="1705"/>
    </row>
    <row r="14" spans="1:9" s="1" customFormat="1" ht="19.5" customHeight="1">
      <c r="A14" s="1711"/>
      <c r="B14" s="1713"/>
      <c r="C14" s="307"/>
      <c r="D14" s="299" t="s">
        <v>34</v>
      </c>
      <c r="E14" s="300">
        <v>0</v>
      </c>
      <c r="F14" s="300">
        <v>0</v>
      </c>
      <c r="G14" s="305">
        <v>0</v>
      </c>
      <c r="H14" s="314"/>
      <c r="I14" s="1705"/>
    </row>
    <row r="15" spans="1:9" s="1" customFormat="1" ht="22.5" customHeight="1">
      <c r="A15" s="315"/>
      <c r="B15" s="316"/>
      <c r="C15" s="317"/>
      <c r="D15" s="318" t="s">
        <v>37</v>
      </c>
      <c r="E15" s="319">
        <v>11</v>
      </c>
      <c r="F15" s="320">
        <v>11</v>
      </c>
      <c r="G15" s="302">
        <f>F15/E15*100</f>
        <v>100</v>
      </c>
      <c r="H15" s="321"/>
      <c r="I15" s="1705"/>
    </row>
    <row r="16" spans="1:9" ht="17.25">
      <c r="A16" s="322"/>
      <c r="B16" s="322"/>
      <c r="C16" s="323"/>
      <c r="D16" s="323"/>
      <c r="E16" s="322"/>
      <c r="F16" s="324"/>
      <c r="G16" s="324"/>
      <c r="H16" s="325"/>
    </row>
    <row r="17" spans="1:8" ht="17.25">
      <c r="A17" s="322"/>
      <c r="B17" s="322"/>
      <c r="C17" s="326"/>
      <c r="D17" s="326"/>
      <c r="E17" s="322"/>
      <c r="F17" s="1708" t="s">
        <v>461</v>
      </c>
      <c r="G17" s="1709"/>
      <c r="H17" s="1709"/>
    </row>
    <row r="18" spans="1:8" ht="17.25">
      <c r="A18" s="322"/>
      <c r="B18" s="322" t="s">
        <v>218</v>
      </c>
      <c r="C18" s="323"/>
      <c r="D18" s="323"/>
      <c r="E18" s="322"/>
      <c r="F18" s="327" t="s">
        <v>220</v>
      </c>
      <c r="G18" s="328"/>
      <c r="H18" s="322"/>
    </row>
    <row r="19" spans="1:8" ht="17.25">
      <c r="A19" s="322"/>
      <c r="B19" s="322" t="s">
        <v>227</v>
      </c>
      <c r="C19" s="323"/>
      <c r="D19" s="323"/>
      <c r="E19" s="322"/>
      <c r="F19" s="329" t="s">
        <v>207</v>
      </c>
      <c r="G19" s="328"/>
      <c r="H19" s="322"/>
    </row>
    <row r="20" spans="1:8" ht="17.25">
      <c r="A20" s="322"/>
      <c r="B20" s="322"/>
      <c r="C20" s="330"/>
      <c r="D20" s="330"/>
      <c r="E20" s="322"/>
      <c r="F20" s="329"/>
      <c r="G20" s="328"/>
      <c r="H20" s="331"/>
    </row>
    <row r="21" spans="1:8" ht="17.25">
      <c r="A21" s="322"/>
      <c r="B21" s="322"/>
      <c r="C21" s="330"/>
      <c r="D21" s="330"/>
      <c r="E21" s="322"/>
      <c r="F21" s="329"/>
      <c r="G21" s="328"/>
      <c r="H21" s="331"/>
    </row>
    <row r="22" spans="1:8" ht="17.25">
      <c r="A22" s="322"/>
      <c r="B22" s="322"/>
      <c r="C22" s="330"/>
      <c r="D22" s="330"/>
      <c r="E22" s="322"/>
      <c r="F22" s="329"/>
      <c r="G22" s="328"/>
      <c r="H22" s="331"/>
    </row>
    <row r="23" spans="1:8" ht="17.25">
      <c r="A23" s="322"/>
      <c r="B23" s="332" t="s">
        <v>228</v>
      </c>
      <c r="C23" s="323"/>
      <c r="D23" s="323"/>
      <c r="E23" s="322"/>
      <c r="F23" s="333" t="s">
        <v>208</v>
      </c>
      <c r="G23" s="328"/>
      <c r="H23" s="334"/>
    </row>
    <row r="24" spans="1:8" ht="17.25">
      <c r="A24" s="322"/>
      <c r="B24" s="322" t="s">
        <v>229</v>
      </c>
      <c r="C24" s="323"/>
      <c r="D24" s="323"/>
      <c r="E24" s="322"/>
      <c r="F24" s="335" t="s">
        <v>230</v>
      </c>
      <c r="G24" s="328"/>
      <c r="H24" s="322"/>
    </row>
    <row r="25" spans="1:8" ht="17.25">
      <c r="A25" s="322"/>
      <c r="B25" s="336"/>
      <c r="C25" s="323"/>
      <c r="D25" s="323"/>
      <c r="E25" s="322"/>
      <c r="F25" s="335" t="s">
        <v>210</v>
      </c>
      <c r="G25" s="328"/>
      <c r="H25" s="322"/>
    </row>
    <row r="26" spans="1:8" ht="17.25">
      <c r="A26" s="322"/>
      <c r="B26" s="322"/>
      <c r="C26" s="323"/>
      <c r="D26" s="323"/>
      <c r="E26" s="322"/>
      <c r="F26" s="335"/>
      <c r="G26" s="328"/>
      <c r="H26" s="322"/>
    </row>
    <row r="27" spans="1:8" ht="17.25">
      <c r="A27" s="322"/>
      <c r="B27" s="322"/>
      <c r="C27" s="323"/>
      <c r="D27" s="323"/>
      <c r="E27" s="322"/>
      <c r="F27" s="337"/>
      <c r="G27" s="328"/>
      <c r="H27" s="322"/>
    </row>
    <row r="28" spans="1:8" ht="15">
      <c r="A28" s="338"/>
      <c r="B28" s="338"/>
      <c r="C28" s="339"/>
      <c r="D28" s="339"/>
      <c r="E28" s="338"/>
      <c r="F28" s="340"/>
      <c r="G28" s="340"/>
      <c r="H28" s="338"/>
    </row>
  </sheetData>
  <mergeCells count="14">
    <mergeCell ref="I12:I15"/>
    <mergeCell ref="D7:E7"/>
    <mergeCell ref="F17:H17"/>
    <mergeCell ref="A8:A10"/>
    <mergeCell ref="A12:A14"/>
    <mergeCell ref="B8:B10"/>
    <mergeCell ref="B12:B14"/>
    <mergeCell ref="C8:C9"/>
    <mergeCell ref="A1:H1"/>
    <mergeCell ref="A2:H2"/>
    <mergeCell ref="A3:H3"/>
    <mergeCell ref="A5:G5"/>
    <mergeCell ref="D6:E6"/>
    <mergeCell ref="H5:H6"/>
  </mergeCells>
  <pageMargins left="1.05" right="0" top="0.54" bottom="0.26" header="0" footer="0"/>
  <pageSetup paperSize="5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66CC"/>
  </sheetPr>
  <dimension ref="A1:H30"/>
  <sheetViews>
    <sheetView view="pageBreakPreview" topLeftCell="A13" zoomScale="93" zoomScaleNormal="100" workbookViewId="0">
      <selection activeCell="D26" sqref="D26"/>
    </sheetView>
  </sheetViews>
  <sheetFormatPr defaultColWidth="9.140625" defaultRowHeight="12.75"/>
  <cols>
    <col min="1" max="1" width="43.28515625" style="3" customWidth="1"/>
    <col min="2" max="2" width="39.7109375" style="3" customWidth="1"/>
    <col min="3" max="3" width="10.7109375" style="5" customWidth="1"/>
    <col min="4" max="4" width="7.42578125" style="5" customWidth="1"/>
    <col min="5" max="5" width="7.28515625" style="3" customWidth="1"/>
    <col min="6" max="6" width="13.28515625" style="6" customWidth="1"/>
    <col min="7" max="7" width="17.140625" style="6" customWidth="1"/>
    <col min="8" max="8" width="18.28515625" style="3" customWidth="1"/>
    <col min="9" max="16384" width="9.140625" style="3"/>
  </cols>
  <sheetData>
    <row r="1" spans="1:8" ht="20.25" customHeight="1">
      <c r="A1" s="1575" t="s">
        <v>462</v>
      </c>
      <c r="B1" s="1576"/>
      <c r="C1" s="1576"/>
      <c r="D1" s="1576"/>
      <c r="E1" s="1576"/>
      <c r="F1" s="1576"/>
      <c r="G1" s="1576"/>
      <c r="H1" s="1576"/>
    </row>
    <row r="2" spans="1:8" ht="21" customHeight="1">
      <c r="A2" s="1576" t="s">
        <v>0</v>
      </c>
      <c r="B2" s="1576"/>
      <c r="C2" s="1576"/>
      <c r="D2" s="1576"/>
      <c r="E2" s="1576"/>
      <c r="F2" s="1576"/>
      <c r="G2" s="1576"/>
      <c r="H2" s="1576"/>
    </row>
    <row r="3" spans="1:8" ht="18.75" customHeight="1">
      <c r="A3" s="1576" t="s">
        <v>1</v>
      </c>
      <c r="B3" s="1576"/>
      <c r="C3" s="1576"/>
      <c r="D3" s="1576"/>
      <c r="E3" s="1576"/>
      <c r="F3" s="1576"/>
      <c r="G3" s="1576"/>
      <c r="H3" s="1576"/>
    </row>
    <row r="4" spans="1:8" ht="15" thickBot="1">
      <c r="A4" s="7"/>
      <c r="B4" s="7"/>
      <c r="C4" s="7"/>
      <c r="D4" s="7"/>
      <c r="E4" s="7"/>
      <c r="F4" s="7"/>
      <c r="G4" s="7"/>
      <c r="H4" s="7"/>
    </row>
    <row r="5" spans="1:8" ht="23.25" customHeight="1">
      <c r="A5" s="1715" t="s">
        <v>231</v>
      </c>
      <c r="B5" s="1716"/>
      <c r="C5" s="1716"/>
      <c r="D5" s="1716"/>
      <c r="E5" s="1716"/>
      <c r="F5" s="1716"/>
      <c r="G5" s="1717"/>
      <c r="H5" s="1720" t="s">
        <v>5</v>
      </c>
    </row>
    <row r="6" spans="1:8" ht="38.25" customHeight="1" thickBot="1">
      <c r="A6" s="8" t="s">
        <v>14</v>
      </c>
      <c r="B6" s="9" t="s">
        <v>15</v>
      </c>
      <c r="C6" s="10" t="s">
        <v>11</v>
      </c>
      <c r="D6" s="1718" t="s">
        <v>8</v>
      </c>
      <c r="E6" s="1719"/>
      <c r="F6" s="11" t="s">
        <v>9</v>
      </c>
      <c r="G6" s="278" t="s">
        <v>232</v>
      </c>
      <c r="H6" s="1721"/>
    </row>
    <row r="7" spans="1:8" ht="18" customHeight="1" thickBot="1">
      <c r="A7" s="13">
        <v>1</v>
      </c>
      <c r="B7" s="14">
        <v>2</v>
      </c>
      <c r="C7" s="15">
        <v>3</v>
      </c>
      <c r="D7" s="1722" t="s">
        <v>123</v>
      </c>
      <c r="E7" s="1723"/>
      <c r="F7" s="667" t="s">
        <v>142</v>
      </c>
      <c r="G7" s="668" t="s">
        <v>156</v>
      </c>
      <c r="H7" s="279">
        <v>7</v>
      </c>
    </row>
    <row r="8" spans="1:8" s="1" customFormat="1" ht="25.5" customHeight="1">
      <c r="A8" s="1726" t="s">
        <v>60</v>
      </c>
      <c r="B8" s="1729" t="s">
        <v>61</v>
      </c>
      <c r="C8" s="1729" t="s">
        <v>54</v>
      </c>
      <c r="D8" s="247" t="s">
        <v>66</v>
      </c>
      <c r="E8" s="267">
        <v>3</v>
      </c>
      <c r="F8" s="267">
        <v>3</v>
      </c>
      <c r="G8" s="149">
        <f t="shared" ref="G8:G13" si="0">F8/E8*100</f>
        <v>100</v>
      </c>
      <c r="H8" s="280"/>
    </row>
    <row r="9" spans="1:8" s="1" customFormat="1" ht="23.25" customHeight="1">
      <c r="A9" s="1727"/>
      <c r="B9" s="1730"/>
      <c r="C9" s="1730"/>
      <c r="D9" s="148" t="s">
        <v>67</v>
      </c>
      <c r="E9" s="149">
        <v>3</v>
      </c>
      <c r="F9" s="267">
        <v>3</v>
      </c>
      <c r="G9" s="149">
        <f t="shared" si="0"/>
        <v>100</v>
      </c>
      <c r="H9" s="280"/>
    </row>
    <row r="10" spans="1:8" s="1" customFormat="1" ht="26.25" customHeight="1">
      <c r="A10" s="1727"/>
      <c r="B10" s="1730"/>
      <c r="C10" s="1730"/>
      <c r="D10" s="148" t="s">
        <v>68</v>
      </c>
      <c r="E10" s="149">
        <v>3</v>
      </c>
      <c r="F10" s="267">
        <v>3</v>
      </c>
      <c r="G10" s="149">
        <f t="shared" si="0"/>
        <v>100</v>
      </c>
      <c r="H10" s="280"/>
    </row>
    <row r="11" spans="1:8" s="1" customFormat="1" ht="24.75" customHeight="1">
      <c r="A11" s="1485"/>
      <c r="B11" s="1730"/>
      <c r="C11" s="1730"/>
      <c r="D11" s="254" t="s">
        <v>69</v>
      </c>
      <c r="E11" s="255">
        <v>3</v>
      </c>
      <c r="F11" s="267">
        <v>3</v>
      </c>
      <c r="G11" s="149">
        <f t="shared" si="0"/>
        <v>100</v>
      </c>
      <c r="H11" s="281"/>
    </row>
    <row r="12" spans="1:8" s="1" customFormat="1" ht="26.25" customHeight="1">
      <c r="A12" s="1726" t="s">
        <v>62</v>
      </c>
      <c r="B12" s="1729" t="s">
        <v>63</v>
      </c>
      <c r="C12" s="1732" t="s">
        <v>488</v>
      </c>
      <c r="D12" s="148" t="s">
        <v>66</v>
      </c>
      <c r="E12" s="149">
        <v>3</v>
      </c>
      <c r="F12" s="149">
        <v>3</v>
      </c>
      <c r="G12" s="149">
        <f t="shared" si="0"/>
        <v>100</v>
      </c>
      <c r="H12" s="164"/>
    </row>
    <row r="13" spans="1:8" s="1" customFormat="1" ht="25.5" customHeight="1">
      <c r="A13" s="1727"/>
      <c r="B13" s="1730"/>
      <c r="C13" s="1730"/>
      <c r="D13" s="148" t="s">
        <v>67</v>
      </c>
      <c r="E13" s="149">
        <v>3</v>
      </c>
      <c r="F13" s="149">
        <v>3</v>
      </c>
      <c r="G13" s="149">
        <f t="shared" si="0"/>
        <v>100</v>
      </c>
      <c r="H13" s="280"/>
    </row>
    <row r="14" spans="1:8" s="1" customFormat="1" ht="26.25" customHeight="1">
      <c r="A14" s="1727"/>
      <c r="B14" s="1730"/>
      <c r="C14" s="1730"/>
      <c r="D14" s="148" t="s">
        <v>68</v>
      </c>
      <c r="E14" s="149">
        <v>0</v>
      </c>
      <c r="F14" s="149">
        <v>0</v>
      </c>
      <c r="G14" s="149">
        <v>0</v>
      </c>
      <c r="H14" s="280"/>
    </row>
    <row r="15" spans="1:8" s="1" customFormat="1" ht="24" customHeight="1">
      <c r="A15" s="1486"/>
      <c r="B15" s="282"/>
      <c r="C15" s="1730"/>
      <c r="D15" s="148" t="s">
        <v>69</v>
      </c>
      <c r="E15" s="149">
        <v>2</v>
      </c>
      <c r="F15" s="255">
        <v>2</v>
      </c>
      <c r="G15" s="149">
        <f t="shared" ref="G15" si="1">F15/E15*100</f>
        <v>100</v>
      </c>
      <c r="H15" s="280"/>
    </row>
    <row r="16" spans="1:8" s="1" customFormat="1" ht="24" customHeight="1">
      <c r="A16" s="1726" t="s">
        <v>70</v>
      </c>
      <c r="B16" s="1729" t="s">
        <v>71</v>
      </c>
      <c r="C16" s="1732" t="s">
        <v>488</v>
      </c>
      <c r="D16" s="247" t="s">
        <v>66</v>
      </c>
      <c r="E16" s="267">
        <v>3</v>
      </c>
      <c r="F16" s="149">
        <v>3</v>
      </c>
      <c r="G16" s="283">
        <f>F16/E16*100</f>
        <v>100</v>
      </c>
      <c r="H16" s="280"/>
    </row>
    <row r="17" spans="1:8" s="1" customFormat="1" ht="25.5" customHeight="1">
      <c r="A17" s="1727"/>
      <c r="B17" s="1730"/>
      <c r="C17" s="1730"/>
      <c r="D17" s="148" t="s">
        <v>67</v>
      </c>
      <c r="E17" s="149">
        <v>3</v>
      </c>
      <c r="F17" s="284" t="s">
        <v>55</v>
      </c>
      <c r="G17" s="283">
        <f>F17/E17*100</f>
        <v>100</v>
      </c>
      <c r="H17" s="280"/>
    </row>
    <row r="18" spans="1:8" s="1" customFormat="1" ht="22.5" customHeight="1">
      <c r="A18" s="1727"/>
      <c r="B18" s="1730"/>
      <c r="C18" s="1730"/>
      <c r="D18" s="148" t="s">
        <v>68</v>
      </c>
      <c r="E18" s="149">
        <v>0</v>
      </c>
      <c r="F18" s="284" t="s">
        <v>170</v>
      </c>
      <c r="G18" s="283">
        <v>0</v>
      </c>
      <c r="H18" s="280"/>
    </row>
    <row r="19" spans="1:8" s="1" customFormat="1" ht="24.75" customHeight="1" thickBot="1">
      <c r="A19" s="1728"/>
      <c r="B19" s="1731"/>
      <c r="C19" s="1731"/>
      <c r="D19" s="184" t="s">
        <v>69</v>
      </c>
      <c r="E19" s="185">
        <v>2</v>
      </c>
      <c r="F19" s="285" t="s">
        <v>72</v>
      </c>
      <c r="G19" s="286">
        <f>F19/E19*100</f>
        <v>100</v>
      </c>
      <c r="H19" s="1487"/>
    </row>
    <row r="20" spans="1:8" s="1" customFormat="1" ht="15.75" customHeight="1">
      <c r="A20" s="1484"/>
      <c r="B20" s="1484"/>
      <c r="C20" s="191"/>
      <c r="D20" s="127"/>
      <c r="E20" s="287"/>
      <c r="F20" s="131"/>
      <c r="G20" s="131"/>
      <c r="H20" s="127"/>
    </row>
    <row r="21" spans="1:8" ht="16.5">
      <c r="A21" s="133"/>
      <c r="B21" s="133"/>
      <c r="C21" s="189"/>
      <c r="D21" s="189"/>
      <c r="E21" s="133"/>
      <c r="F21" s="1724" t="s">
        <v>463</v>
      </c>
      <c r="G21" s="1725"/>
      <c r="H21" s="1725"/>
    </row>
    <row r="22" spans="1:8" ht="16.5">
      <c r="A22" s="133"/>
      <c r="B22" s="133" t="s">
        <v>218</v>
      </c>
      <c r="C22" s="135"/>
      <c r="D22" s="135"/>
      <c r="E22" s="133"/>
      <c r="F22" s="190" t="s">
        <v>220</v>
      </c>
      <c r="G22" s="140"/>
      <c r="H22" s="133"/>
    </row>
    <row r="23" spans="1:8" ht="16.5">
      <c r="A23" s="288"/>
      <c r="B23" s="133" t="s">
        <v>233</v>
      </c>
      <c r="C23" s="135"/>
      <c r="D23" s="135"/>
      <c r="E23" s="133"/>
      <c r="F23" s="275" t="s">
        <v>207</v>
      </c>
      <c r="G23" s="140"/>
      <c r="H23" s="133"/>
    </row>
    <row r="24" spans="1:8" ht="16.5">
      <c r="A24" s="133"/>
      <c r="B24" s="133"/>
      <c r="C24" s="135"/>
      <c r="D24" s="135"/>
      <c r="E24" s="133"/>
      <c r="F24" s="275"/>
      <c r="G24" s="140"/>
      <c r="H24" s="133"/>
    </row>
    <row r="25" spans="1:8" ht="16.5">
      <c r="A25" s="133"/>
      <c r="B25" s="133"/>
      <c r="C25" s="191"/>
      <c r="D25" s="191"/>
      <c r="E25" s="133"/>
      <c r="F25" s="275"/>
      <c r="G25" s="140"/>
      <c r="H25" s="193"/>
    </row>
    <row r="26" spans="1:8" ht="16.5">
      <c r="A26" s="133"/>
      <c r="B26" s="133"/>
      <c r="C26" s="135"/>
      <c r="D26" s="135"/>
      <c r="E26" s="133"/>
      <c r="F26" s="275"/>
      <c r="G26" s="140"/>
      <c r="H26" s="194"/>
    </row>
    <row r="27" spans="1:8" ht="16.5">
      <c r="A27" s="133"/>
      <c r="B27" s="138" t="s">
        <v>234</v>
      </c>
      <c r="C27" s="135"/>
      <c r="D27" s="135"/>
      <c r="E27" s="133"/>
      <c r="F27" s="139" t="s">
        <v>208</v>
      </c>
      <c r="G27" s="140"/>
      <c r="H27" s="133"/>
    </row>
    <row r="28" spans="1:8" ht="16.5">
      <c r="A28" s="133"/>
      <c r="B28" s="133" t="s">
        <v>235</v>
      </c>
      <c r="C28" s="135"/>
      <c r="D28" s="135"/>
      <c r="E28" s="133"/>
      <c r="F28" s="137" t="s">
        <v>236</v>
      </c>
      <c r="G28" s="140"/>
      <c r="H28" s="133"/>
    </row>
    <row r="29" spans="1:8" ht="16.5">
      <c r="A29" s="133"/>
      <c r="B29" s="133"/>
      <c r="C29" s="135"/>
      <c r="D29" s="135"/>
      <c r="E29" s="133"/>
      <c r="F29" s="137" t="s">
        <v>210</v>
      </c>
      <c r="G29" s="140"/>
      <c r="H29" s="133"/>
    </row>
    <row r="30" spans="1:8" ht="16.5">
      <c r="A30" s="133"/>
      <c r="B30" s="133"/>
      <c r="C30" s="135"/>
      <c r="D30" s="135"/>
      <c r="E30" s="133"/>
      <c r="F30" s="197"/>
      <c r="G30" s="140"/>
      <c r="H30" s="133"/>
    </row>
  </sheetData>
  <mergeCells count="17">
    <mergeCell ref="D7:E7"/>
    <mergeCell ref="F21:H21"/>
    <mergeCell ref="A8:A10"/>
    <mergeCell ref="A12:A14"/>
    <mergeCell ref="A16:A19"/>
    <mergeCell ref="B8:B11"/>
    <mergeCell ref="B12:B14"/>
    <mergeCell ref="B16:B19"/>
    <mergeCell ref="C8:C11"/>
    <mergeCell ref="C12:C15"/>
    <mergeCell ref="C16:C19"/>
    <mergeCell ref="A1:H1"/>
    <mergeCell ref="A2:H2"/>
    <mergeCell ref="A3:H3"/>
    <mergeCell ref="A5:G5"/>
    <mergeCell ref="D6:E6"/>
    <mergeCell ref="H5:H6"/>
  </mergeCells>
  <pageMargins left="0.85" right="0" top="0.6" bottom="0.25" header="0.3" footer="0.3"/>
  <pageSetup paperSize="5" scale="9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66CC"/>
  </sheetPr>
  <dimension ref="A1:K30"/>
  <sheetViews>
    <sheetView view="pageBreakPreview" topLeftCell="B10" zoomScale="95" zoomScaleNormal="100" workbookViewId="0">
      <selection activeCell="G17" sqref="G17"/>
    </sheetView>
  </sheetViews>
  <sheetFormatPr defaultColWidth="9.140625" defaultRowHeight="12.75"/>
  <cols>
    <col min="1" max="1" width="47.85546875" style="3" customWidth="1"/>
    <col min="2" max="2" width="40.5703125" style="3" customWidth="1"/>
    <col min="3" max="3" width="12.42578125" style="5" customWidth="1"/>
    <col min="4" max="4" width="7.42578125" style="5" customWidth="1"/>
    <col min="5" max="5" width="7.28515625" style="3" customWidth="1"/>
    <col min="6" max="6" width="12.5703125" style="6" customWidth="1"/>
    <col min="7" max="7" width="17.140625" style="6" customWidth="1"/>
    <col min="8" max="8" width="10.140625" style="3" customWidth="1"/>
    <col min="9" max="9" width="9.140625" style="3"/>
    <col min="10" max="10" width="13.5703125" style="3" customWidth="1"/>
    <col min="11" max="11" width="12.28515625" style="3" customWidth="1"/>
    <col min="12" max="16384" width="9.140625" style="3"/>
  </cols>
  <sheetData>
    <row r="1" spans="1:11" ht="14.25">
      <c r="A1" s="1576" t="s">
        <v>237</v>
      </c>
      <c r="B1" s="1576"/>
      <c r="C1" s="1576"/>
      <c r="D1" s="1576"/>
      <c r="E1" s="1576"/>
      <c r="F1" s="1576"/>
      <c r="G1" s="1576"/>
      <c r="H1" s="1576"/>
    </row>
    <row r="2" spans="1:11" ht="14.25">
      <c r="A2" s="1576" t="s">
        <v>0</v>
      </c>
      <c r="B2" s="1576"/>
      <c r="C2" s="1576"/>
      <c r="D2" s="1576"/>
      <c r="E2" s="1576"/>
      <c r="F2" s="1576"/>
      <c r="G2" s="1576"/>
      <c r="H2" s="1576"/>
    </row>
    <row r="3" spans="1:11" ht="14.25">
      <c r="A3" s="1575" t="s">
        <v>1</v>
      </c>
      <c r="B3" s="1576"/>
      <c r="C3" s="1576"/>
      <c r="D3" s="1576"/>
      <c r="E3" s="1576"/>
      <c r="F3" s="1576"/>
      <c r="G3" s="1576"/>
      <c r="H3" s="1576"/>
    </row>
    <row r="4" spans="1:11" ht="22.5" customHeight="1">
      <c r="A4" s="1715" t="s">
        <v>238</v>
      </c>
      <c r="B4" s="1716"/>
      <c r="C4" s="1716"/>
      <c r="D4" s="1716"/>
      <c r="E4" s="1716"/>
      <c r="F4" s="1716"/>
      <c r="G4" s="1733"/>
      <c r="H4" s="1734" t="s">
        <v>5</v>
      </c>
    </row>
    <row r="5" spans="1:11" ht="34.5" customHeight="1">
      <c r="A5" s="8" t="s">
        <v>14</v>
      </c>
      <c r="B5" s="9" t="s">
        <v>15</v>
      </c>
      <c r="C5" s="10" t="s">
        <v>11</v>
      </c>
      <c r="D5" s="1718" t="s">
        <v>8</v>
      </c>
      <c r="E5" s="1719"/>
      <c r="F5" s="11" t="s">
        <v>9</v>
      </c>
      <c r="G5" s="243" t="s">
        <v>232</v>
      </c>
      <c r="H5" s="1735"/>
    </row>
    <row r="6" spans="1:11" ht="18" customHeight="1">
      <c r="A6" s="13">
        <v>1</v>
      </c>
      <c r="B6" s="244">
        <v>2</v>
      </c>
      <c r="C6" s="15">
        <v>3</v>
      </c>
      <c r="D6" s="1722" t="s">
        <v>123</v>
      </c>
      <c r="E6" s="1723"/>
      <c r="F6" s="667" t="s">
        <v>142</v>
      </c>
      <c r="G6" s="669" t="s">
        <v>156</v>
      </c>
      <c r="H6" s="245">
        <v>7</v>
      </c>
    </row>
    <row r="7" spans="1:11" s="1" customFormat="1" ht="33" customHeight="1">
      <c r="A7" s="1736" t="s">
        <v>239</v>
      </c>
      <c r="B7" s="1741" t="s">
        <v>49</v>
      </c>
      <c r="C7" s="246" t="s">
        <v>50</v>
      </c>
      <c r="D7" s="247" t="s">
        <v>27</v>
      </c>
      <c r="E7" s="670" t="s">
        <v>17</v>
      </c>
      <c r="F7" s="248">
        <v>10</v>
      </c>
      <c r="G7" s="249">
        <f>F7/E7*100</f>
        <v>100</v>
      </c>
      <c r="H7" s="250"/>
      <c r="K7" s="277"/>
    </row>
    <row r="8" spans="1:11" s="1" customFormat="1" ht="26.25" customHeight="1">
      <c r="A8" s="1737"/>
      <c r="B8" s="1742"/>
      <c r="C8" s="17"/>
      <c r="D8" s="148" t="s">
        <v>32</v>
      </c>
      <c r="E8" s="149">
        <v>0</v>
      </c>
      <c r="F8" s="149">
        <v>0</v>
      </c>
      <c r="G8" s="251">
        <v>0</v>
      </c>
      <c r="H8" s="252"/>
      <c r="I8" s="96"/>
      <c r="K8" s="277"/>
    </row>
    <row r="9" spans="1:11" s="1" customFormat="1" ht="26.25" customHeight="1">
      <c r="A9" s="156"/>
      <c r="B9" s="1687"/>
      <c r="C9" s="17"/>
      <c r="D9" s="148" t="s">
        <v>35</v>
      </c>
      <c r="E9" s="149">
        <v>0</v>
      </c>
      <c r="F9" s="149">
        <v>0</v>
      </c>
      <c r="G9" s="251">
        <v>0</v>
      </c>
      <c r="H9" s="253"/>
      <c r="I9" s="96"/>
    </row>
    <row r="10" spans="1:11" s="1" customFormat="1" ht="26.25" customHeight="1">
      <c r="A10" s="156"/>
      <c r="B10" s="157"/>
      <c r="C10" s="17"/>
      <c r="D10" s="254" t="s">
        <v>38</v>
      </c>
      <c r="E10" s="255">
        <v>0</v>
      </c>
      <c r="F10" s="255"/>
      <c r="G10" s="256"/>
      <c r="H10" s="257"/>
    </row>
    <row r="11" spans="1:11" s="1" customFormat="1" ht="26.25" customHeight="1">
      <c r="A11" s="1738" t="s">
        <v>52</v>
      </c>
      <c r="B11" s="1741" t="s">
        <v>53</v>
      </c>
      <c r="C11" s="1741" t="s">
        <v>54</v>
      </c>
      <c r="D11" s="258" t="s">
        <v>27</v>
      </c>
      <c r="E11" s="259">
        <v>3</v>
      </c>
      <c r="F11" s="259">
        <v>3</v>
      </c>
      <c r="G11" s="260">
        <f>F11/E11*100</f>
        <v>100</v>
      </c>
      <c r="H11" s="261"/>
    </row>
    <row r="12" spans="1:11" s="1" customFormat="1" ht="26.25" customHeight="1">
      <c r="A12" s="1739"/>
      <c r="B12" s="1742"/>
      <c r="C12" s="1742"/>
      <c r="D12" s="148" t="s">
        <v>32</v>
      </c>
      <c r="E12" s="149">
        <v>3</v>
      </c>
      <c r="F12" s="149">
        <v>3</v>
      </c>
      <c r="G12" s="262">
        <f t="shared" ref="G12:G18" si="0">F12/E12*100</f>
        <v>100</v>
      </c>
      <c r="H12" s="257"/>
    </row>
    <row r="13" spans="1:11" s="1" customFormat="1" ht="26.25" customHeight="1">
      <c r="A13" s="1675"/>
      <c r="B13" s="1687"/>
      <c r="C13" s="17"/>
      <c r="D13" s="148" t="s">
        <v>35</v>
      </c>
      <c r="E13" s="149">
        <v>3</v>
      </c>
      <c r="F13" s="149">
        <v>3</v>
      </c>
      <c r="G13" s="263">
        <f t="shared" si="0"/>
        <v>100</v>
      </c>
      <c r="H13" s="257"/>
    </row>
    <row r="14" spans="1:11" s="1" customFormat="1" ht="26.25" customHeight="1">
      <c r="A14" s="264"/>
      <c r="B14" s="183"/>
      <c r="C14" s="265"/>
      <c r="D14" s="254" t="s">
        <v>38</v>
      </c>
      <c r="E14" s="185">
        <v>3</v>
      </c>
      <c r="F14" s="185">
        <v>3</v>
      </c>
      <c r="G14" s="263">
        <f t="shared" si="0"/>
        <v>100</v>
      </c>
      <c r="H14" s="266"/>
    </row>
    <row r="15" spans="1:11" s="1" customFormat="1" ht="24.75" customHeight="1">
      <c r="A15" s="1740" t="s">
        <v>240</v>
      </c>
      <c r="B15" s="1742" t="s">
        <v>92</v>
      </c>
      <c r="C15" s="1741" t="s">
        <v>54</v>
      </c>
      <c r="D15" s="258" t="s">
        <v>27</v>
      </c>
      <c r="E15" s="267">
        <v>3</v>
      </c>
      <c r="F15" s="267">
        <v>3</v>
      </c>
      <c r="G15" s="268">
        <f t="shared" si="0"/>
        <v>100</v>
      </c>
      <c r="H15" s="269"/>
    </row>
    <row r="16" spans="1:11" s="1" customFormat="1" ht="27" customHeight="1">
      <c r="A16" s="1740"/>
      <c r="B16" s="1742"/>
      <c r="C16" s="1742"/>
      <c r="D16" s="148" t="s">
        <v>32</v>
      </c>
      <c r="E16" s="149">
        <v>3</v>
      </c>
      <c r="F16" s="149">
        <v>3</v>
      </c>
      <c r="G16" s="270">
        <f t="shared" si="0"/>
        <v>100</v>
      </c>
      <c r="H16" s="271"/>
    </row>
    <row r="17" spans="1:8" s="1" customFormat="1" ht="27.75" customHeight="1">
      <c r="A17" s="156"/>
      <c r="B17" s="1687"/>
      <c r="C17" s="17"/>
      <c r="D17" s="148" t="s">
        <v>35</v>
      </c>
      <c r="E17" s="149">
        <v>3</v>
      </c>
      <c r="F17" s="149">
        <v>3</v>
      </c>
      <c r="G17" s="270">
        <f t="shared" si="0"/>
        <v>100</v>
      </c>
      <c r="H17" s="271"/>
    </row>
    <row r="18" spans="1:8" s="1" customFormat="1" ht="24" customHeight="1">
      <c r="A18" s="182"/>
      <c r="B18" s="183"/>
      <c r="C18" s="265"/>
      <c r="D18" s="184" t="s">
        <v>38</v>
      </c>
      <c r="E18" s="185">
        <v>3</v>
      </c>
      <c r="F18" s="272">
        <v>3</v>
      </c>
      <c r="G18" s="273">
        <f t="shared" si="0"/>
        <v>100</v>
      </c>
      <c r="H18" s="274"/>
    </row>
    <row r="19" spans="1:8" ht="8.25" customHeight="1">
      <c r="A19" s="133"/>
      <c r="B19" s="133"/>
      <c r="C19" s="135"/>
      <c r="D19" s="135"/>
      <c r="E19" s="133"/>
      <c r="F19" s="188"/>
      <c r="G19" s="188"/>
      <c r="H19" s="186"/>
    </row>
    <row r="20" spans="1:8" ht="16.5">
      <c r="A20" s="133"/>
      <c r="B20" s="133"/>
      <c r="C20" s="189"/>
      <c r="D20" s="189"/>
      <c r="E20" s="133"/>
      <c r="F20" s="1724" t="s">
        <v>461</v>
      </c>
      <c r="G20" s="1725"/>
      <c r="H20" s="1725"/>
    </row>
    <row r="21" spans="1:8" ht="16.5">
      <c r="A21" s="133" t="s">
        <v>241</v>
      </c>
      <c r="B21" s="133"/>
      <c r="C21" s="135"/>
      <c r="D21" s="135"/>
      <c r="E21" s="133"/>
      <c r="F21" s="190" t="s">
        <v>220</v>
      </c>
      <c r="G21" s="140"/>
      <c r="H21" s="133"/>
    </row>
    <row r="22" spans="1:8" ht="16.5">
      <c r="A22" s="133" t="s">
        <v>242</v>
      </c>
      <c r="B22" s="133"/>
      <c r="C22" s="135"/>
      <c r="D22" s="135"/>
      <c r="E22" s="133"/>
      <c r="F22" s="275" t="s">
        <v>207</v>
      </c>
      <c r="G22" s="140"/>
      <c r="H22" s="133"/>
    </row>
    <row r="23" spans="1:8" ht="16.5">
      <c r="A23" s="133"/>
      <c r="B23" s="133"/>
      <c r="C23" s="191"/>
      <c r="D23" s="191"/>
      <c r="E23" s="133"/>
      <c r="F23" s="275"/>
      <c r="G23" s="140"/>
      <c r="H23" s="133"/>
    </row>
    <row r="24" spans="1:8" ht="16.5">
      <c r="A24" s="133"/>
      <c r="B24" s="133"/>
      <c r="C24" s="191"/>
      <c r="D24" s="191"/>
      <c r="E24" s="133"/>
      <c r="F24" s="275"/>
      <c r="G24" s="140"/>
      <c r="H24" s="133"/>
    </row>
    <row r="25" spans="1:8" ht="16.5">
      <c r="A25" s="133"/>
      <c r="B25" s="133"/>
      <c r="C25" s="135"/>
      <c r="D25" s="135"/>
      <c r="E25" s="133"/>
      <c r="F25" s="275"/>
      <c r="G25" s="140"/>
      <c r="H25" s="133"/>
    </row>
    <row r="26" spans="1:8" ht="16.5">
      <c r="A26" s="276" t="s">
        <v>243</v>
      </c>
      <c r="B26" s="133"/>
      <c r="C26" s="135"/>
      <c r="D26" s="135"/>
      <c r="E26" s="133"/>
      <c r="F26" s="139" t="s">
        <v>208</v>
      </c>
      <c r="G26" s="140"/>
      <c r="H26" s="133"/>
    </row>
    <row r="27" spans="1:8" ht="16.5">
      <c r="A27" s="133" t="s">
        <v>244</v>
      </c>
      <c r="B27" s="133"/>
      <c r="C27" s="135"/>
      <c r="D27" s="135"/>
      <c r="E27" s="133"/>
      <c r="F27" s="137" t="s">
        <v>236</v>
      </c>
      <c r="G27" s="140"/>
      <c r="H27" s="133"/>
    </row>
    <row r="28" spans="1:8" ht="16.5">
      <c r="A28" s="133"/>
      <c r="B28" s="133"/>
      <c r="C28" s="135"/>
      <c r="D28" s="135"/>
      <c r="E28" s="133"/>
      <c r="F28" s="137" t="s">
        <v>210</v>
      </c>
      <c r="G28" s="140"/>
      <c r="H28" s="133"/>
    </row>
    <row r="29" spans="1:8" ht="16.5">
      <c r="A29" s="133"/>
      <c r="B29" s="133"/>
      <c r="C29" s="135"/>
      <c r="D29" s="135"/>
      <c r="E29" s="133"/>
      <c r="F29" s="140"/>
      <c r="G29" s="140"/>
      <c r="H29" s="133"/>
    </row>
    <row r="30" spans="1:8" ht="16.5">
      <c r="A30" s="133"/>
      <c r="B30" s="133"/>
      <c r="C30" s="135"/>
      <c r="D30" s="135"/>
      <c r="E30" s="133"/>
      <c r="F30" s="140"/>
      <c r="G30" s="140"/>
      <c r="H30" s="133"/>
    </row>
  </sheetData>
  <mergeCells count="16">
    <mergeCell ref="D6:E6"/>
    <mergeCell ref="F20:H20"/>
    <mergeCell ref="A7:A8"/>
    <mergeCell ref="A11:A13"/>
    <mergeCell ref="A15:A16"/>
    <mergeCell ref="B7:B9"/>
    <mergeCell ref="B11:B13"/>
    <mergeCell ref="B15:B17"/>
    <mergeCell ref="C11:C12"/>
    <mergeCell ref="C15:C16"/>
    <mergeCell ref="A1:H1"/>
    <mergeCell ref="A2:H2"/>
    <mergeCell ref="A3:H3"/>
    <mergeCell ref="A4:G4"/>
    <mergeCell ref="D5:E5"/>
    <mergeCell ref="H4:H5"/>
  </mergeCells>
  <pageMargins left="0.86" right="0" top="0.62" bottom="0.25" header="0.25" footer="0.3"/>
  <pageSetup paperSize="5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66CC"/>
  </sheetPr>
  <dimension ref="A2:L24"/>
  <sheetViews>
    <sheetView view="pageBreakPreview" topLeftCell="A10" zoomScale="93" zoomScaleNormal="100" workbookViewId="0">
      <selection activeCell="B18" sqref="B18"/>
    </sheetView>
  </sheetViews>
  <sheetFormatPr defaultColWidth="9.140625" defaultRowHeight="12.75"/>
  <cols>
    <col min="1" max="1" width="41.140625" style="3" customWidth="1"/>
    <col min="2" max="2" width="43" style="3" customWidth="1"/>
    <col min="3" max="3" width="10.7109375" style="5" customWidth="1"/>
    <col min="4" max="4" width="7.42578125" style="5" customWidth="1"/>
    <col min="5" max="5" width="7.28515625" style="3" customWidth="1"/>
    <col min="6" max="6" width="12.5703125" style="6" customWidth="1"/>
    <col min="7" max="7" width="17.140625" style="6" customWidth="1"/>
    <col min="8" max="8" width="13.140625" style="3" customWidth="1"/>
    <col min="9" max="16384" width="9.140625" style="3"/>
  </cols>
  <sheetData>
    <row r="2" spans="1:12" ht="15.75">
      <c r="A2" s="1749" t="s">
        <v>245</v>
      </c>
      <c r="B2" s="1749"/>
      <c r="C2" s="1749"/>
      <c r="D2" s="1749"/>
      <c r="E2" s="1749"/>
      <c r="F2" s="1749"/>
      <c r="G2" s="1749"/>
      <c r="H2" s="1749"/>
    </row>
    <row r="3" spans="1:12" ht="15.75">
      <c r="A3" s="1749" t="s">
        <v>0</v>
      </c>
      <c r="B3" s="1749"/>
      <c r="C3" s="1749"/>
      <c r="D3" s="1749"/>
      <c r="E3" s="1749"/>
      <c r="F3" s="1749"/>
      <c r="G3" s="1749"/>
      <c r="H3" s="1749"/>
    </row>
    <row r="4" spans="1:12" ht="15.75">
      <c r="A4" s="1750" t="s">
        <v>1</v>
      </c>
      <c r="B4" s="1749"/>
      <c r="C4" s="1749"/>
      <c r="D4" s="1749"/>
      <c r="E4" s="1749"/>
      <c r="F4" s="1749"/>
      <c r="G4" s="1749"/>
      <c r="H4" s="1749"/>
    </row>
    <row r="5" spans="1:12" ht="15.75">
      <c r="A5" s="198"/>
      <c r="B5" s="198"/>
      <c r="C5" s="198"/>
      <c r="D5" s="198"/>
      <c r="E5" s="198"/>
      <c r="F5" s="198"/>
      <c r="G5" s="198"/>
      <c r="H5" s="198"/>
    </row>
    <row r="6" spans="1:12" ht="27" customHeight="1">
      <c r="A6" s="1751" t="s">
        <v>211</v>
      </c>
      <c r="B6" s="1752"/>
      <c r="C6" s="1752"/>
      <c r="D6" s="1752"/>
      <c r="E6" s="1752"/>
      <c r="F6" s="1752"/>
      <c r="G6" s="1753"/>
      <c r="H6" s="1747" t="s">
        <v>5</v>
      </c>
    </row>
    <row r="7" spans="1:12" ht="34.5" customHeight="1">
      <c r="A7" s="199" t="s">
        <v>14</v>
      </c>
      <c r="B7" s="200" t="s">
        <v>15</v>
      </c>
      <c r="C7" s="201" t="s">
        <v>11</v>
      </c>
      <c r="D7" s="1754" t="s">
        <v>8</v>
      </c>
      <c r="E7" s="1755"/>
      <c r="F7" s="202" t="s">
        <v>9</v>
      </c>
      <c r="G7" s="203" t="s">
        <v>232</v>
      </c>
      <c r="H7" s="1748"/>
    </row>
    <row r="8" spans="1:12" ht="18" customHeight="1">
      <c r="A8" s="204">
        <v>1</v>
      </c>
      <c r="B8" s="205">
        <v>2</v>
      </c>
      <c r="C8" s="206">
        <v>3</v>
      </c>
      <c r="D8" s="1743" t="s">
        <v>123</v>
      </c>
      <c r="E8" s="1744"/>
      <c r="F8" s="671" t="s">
        <v>142</v>
      </c>
      <c r="G8" s="672" t="s">
        <v>156</v>
      </c>
      <c r="H8" s="207">
        <v>7</v>
      </c>
    </row>
    <row r="9" spans="1:12" s="1" customFormat="1" ht="37.5" customHeight="1">
      <c r="A9" s="1746" t="s">
        <v>246</v>
      </c>
      <c r="B9" s="208" t="s">
        <v>40</v>
      </c>
      <c r="C9" s="209" t="s">
        <v>137</v>
      </c>
      <c r="D9" s="210" t="s">
        <v>247</v>
      </c>
      <c r="E9" s="211">
        <v>3</v>
      </c>
      <c r="F9" s="212">
        <v>3</v>
      </c>
      <c r="G9" s="213">
        <f>F9/E9*100</f>
        <v>100</v>
      </c>
      <c r="H9" s="214"/>
      <c r="I9" s="241"/>
    </row>
    <row r="10" spans="1:12" s="1" customFormat="1" ht="28.5" customHeight="1">
      <c r="A10" s="1675"/>
      <c r="B10" s="215"/>
      <c r="C10" s="216"/>
      <c r="D10" s="210" t="s">
        <v>248</v>
      </c>
      <c r="E10" s="211">
        <v>3</v>
      </c>
      <c r="F10" s="212">
        <v>3</v>
      </c>
      <c r="G10" s="213">
        <f>F10/E10*100</f>
        <v>100</v>
      </c>
      <c r="H10" s="217"/>
      <c r="I10" s="241"/>
      <c r="L10" s="96"/>
    </row>
    <row r="11" spans="1:12" s="1" customFormat="1" ht="28.5" customHeight="1">
      <c r="A11" s="218"/>
      <c r="B11" s="215"/>
      <c r="C11" s="216"/>
      <c r="D11" s="210" t="s">
        <v>249</v>
      </c>
      <c r="E11" s="211">
        <v>3</v>
      </c>
      <c r="F11" s="212">
        <v>3</v>
      </c>
      <c r="G11" s="213">
        <f>F11/E11*100</f>
        <v>100</v>
      </c>
      <c r="H11" s="217"/>
      <c r="I11" s="241"/>
    </row>
    <row r="12" spans="1:12" s="1" customFormat="1" ht="28.5" customHeight="1">
      <c r="A12" s="219"/>
      <c r="B12" s="220"/>
      <c r="C12" s="221"/>
      <c r="D12" s="222" t="s">
        <v>250</v>
      </c>
      <c r="E12" s="223">
        <v>3</v>
      </c>
      <c r="F12" s="224">
        <v>3</v>
      </c>
      <c r="G12" s="213">
        <f>F12/E12*100</f>
        <v>100</v>
      </c>
      <c r="H12" s="225"/>
      <c r="I12" s="241"/>
    </row>
    <row r="13" spans="1:12" ht="15">
      <c r="A13" s="226"/>
      <c r="B13" s="226"/>
      <c r="C13" s="227"/>
      <c r="D13" s="227"/>
      <c r="E13" s="228"/>
      <c r="F13" s="229"/>
      <c r="G13" s="229"/>
      <c r="H13" s="230"/>
      <c r="I13" s="242"/>
    </row>
    <row r="14" spans="1:12" ht="15.75">
      <c r="A14" s="226"/>
      <c r="B14" s="226"/>
      <c r="C14" s="231"/>
      <c r="D14" s="231"/>
      <c r="E14" s="226"/>
      <c r="F14" s="1667" t="s">
        <v>458</v>
      </c>
      <c r="G14" s="1745"/>
      <c r="H14" s="1745"/>
    </row>
    <row r="15" spans="1:12" ht="15">
      <c r="A15" s="226"/>
      <c r="B15" s="226" t="s">
        <v>218</v>
      </c>
      <c r="C15" s="227"/>
      <c r="D15" s="227"/>
      <c r="E15" s="226"/>
      <c r="F15" s="232" t="s">
        <v>220</v>
      </c>
      <c r="G15" s="233"/>
      <c r="H15" s="226"/>
    </row>
    <row r="16" spans="1:12" ht="15">
      <c r="A16" s="226"/>
      <c r="B16" s="226" t="s">
        <v>251</v>
      </c>
      <c r="C16" s="227"/>
      <c r="D16" s="227"/>
      <c r="E16" s="226"/>
      <c r="F16" s="234" t="s">
        <v>207</v>
      </c>
      <c r="G16" s="233"/>
      <c r="H16" s="226"/>
    </row>
    <row r="17" spans="1:8" ht="15">
      <c r="A17" s="226"/>
      <c r="B17" s="226"/>
      <c r="C17" s="235"/>
      <c r="D17" s="235"/>
      <c r="E17" s="226"/>
      <c r="F17" s="234"/>
      <c r="G17" s="233"/>
      <c r="H17" s="236"/>
    </row>
    <row r="18" spans="1:8" ht="15">
      <c r="A18" s="226"/>
      <c r="B18" s="226"/>
      <c r="C18" s="235"/>
      <c r="D18" s="235"/>
      <c r="E18" s="226"/>
      <c r="F18" s="234"/>
      <c r="G18" s="233"/>
      <c r="H18" s="236"/>
    </row>
    <row r="19" spans="1:8" ht="15">
      <c r="A19" s="226"/>
      <c r="B19" s="226"/>
      <c r="C19" s="235"/>
      <c r="D19" s="235"/>
      <c r="E19" s="226"/>
      <c r="F19" s="234"/>
      <c r="G19" s="233"/>
      <c r="H19" s="236"/>
    </row>
    <row r="20" spans="1:8" ht="15">
      <c r="A20" s="226"/>
      <c r="B20" s="226"/>
      <c r="C20" s="227"/>
      <c r="D20" s="227"/>
      <c r="E20" s="226"/>
      <c r="F20" s="234"/>
      <c r="G20" s="233"/>
      <c r="H20" s="228"/>
    </row>
    <row r="21" spans="1:8" ht="15.75">
      <c r="A21" s="226"/>
      <c r="B21" s="237" t="s">
        <v>252</v>
      </c>
      <c r="C21" s="227"/>
      <c r="D21" s="227"/>
      <c r="E21" s="226"/>
      <c r="F21" s="238" t="s">
        <v>208</v>
      </c>
      <c r="G21" s="233"/>
      <c r="H21" s="226"/>
    </row>
    <row r="22" spans="1:8" ht="15">
      <c r="A22" s="226"/>
      <c r="B22" s="226" t="s">
        <v>253</v>
      </c>
      <c r="C22" s="227"/>
      <c r="D22" s="227"/>
      <c r="E22" s="226"/>
      <c r="F22" s="239" t="s">
        <v>254</v>
      </c>
      <c r="G22" s="233"/>
      <c r="H22" s="226"/>
    </row>
    <row r="23" spans="1:8" ht="15">
      <c r="A23" s="226"/>
      <c r="B23" s="226"/>
      <c r="C23" s="227"/>
      <c r="D23" s="227"/>
      <c r="E23" s="226"/>
      <c r="F23" s="239" t="s">
        <v>210</v>
      </c>
      <c r="G23" s="233"/>
      <c r="H23" s="226"/>
    </row>
    <row r="24" spans="1:8" ht="15">
      <c r="A24" s="226"/>
      <c r="B24" s="226"/>
      <c r="C24" s="227"/>
      <c r="D24" s="227"/>
      <c r="E24" s="226"/>
      <c r="F24" s="240"/>
      <c r="G24" s="233"/>
      <c r="H24" s="226"/>
    </row>
  </sheetData>
  <mergeCells count="9">
    <mergeCell ref="D8:E8"/>
    <mergeCell ref="F14:H14"/>
    <mergeCell ref="A9:A10"/>
    <mergeCell ref="H6:H7"/>
    <mergeCell ref="A2:H2"/>
    <mergeCell ref="A3:H3"/>
    <mergeCell ref="A4:H4"/>
    <mergeCell ref="A6:G6"/>
    <mergeCell ref="D7:E7"/>
  </mergeCells>
  <pageMargins left="0.9" right="0" top="0.97" bottom="0.25" header="0.3" footer="0.3"/>
  <pageSetup paperSize="5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66CC"/>
  </sheetPr>
  <dimension ref="A1:I42"/>
  <sheetViews>
    <sheetView view="pageBreakPreview" zoomScale="98" zoomScaleNormal="100" workbookViewId="0">
      <selection activeCell="C8" sqref="C8"/>
    </sheetView>
  </sheetViews>
  <sheetFormatPr defaultColWidth="9.140625" defaultRowHeight="12.75"/>
  <cols>
    <col min="1" max="1" width="36.28515625" style="3" customWidth="1"/>
    <col min="2" max="2" width="36.5703125" style="3" customWidth="1"/>
    <col min="3" max="3" width="10.7109375" style="5" customWidth="1"/>
    <col min="4" max="4" width="7.42578125" style="5" customWidth="1"/>
    <col min="5" max="5" width="7.28515625" style="3" customWidth="1"/>
    <col min="6" max="6" width="11.28515625" style="6" customWidth="1"/>
    <col min="7" max="7" width="11.42578125" style="3" customWidth="1"/>
    <col min="8" max="8" width="22.7109375" style="3" customWidth="1"/>
    <col min="9" max="16384" width="9.140625" style="3"/>
  </cols>
  <sheetData>
    <row r="1" spans="1:9" ht="14.25">
      <c r="A1" s="1575" t="s">
        <v>459</v>
      </c>
      <c r="B1" s="1576"/>
      <c r="C1" s="1576"/>
      <c r="D1" s="1576"/>
      <c r="E1" s="1576"/>
      <c r="F1" s="1576"/>
      <c r="G1" s="1576"/>
      <c r="H1" s="1576"/>
    </row>
    <row r="2" spans="1:9" ht="14.25">
      <c r="A2" s="1576" t="s">
        <v>0</v>
      </c>
      <c r="B2" s="1576"/>
      <c r="C2" s="1576"/>
      <c r="D2" s="1576"/>
      <c r="E2" s="1576"/>
      <c r="F2" s="1576"/>
      <c r="G2" s="1576"/>
      <c r="H2" s="1576"/>
    </row>
    <row r="3" spans="1:9" ht="14.25">
      <c r="A3" s="1576" t="s">
        <v>1</v>
      </c>
      <c r="B3" s="1576"/>
      <c r="C3" s="1576"/>
      <c r="D3" s="1576"/>
      <c r="E3" s="1576"/>
      <c r="F3" s="1576"/>
      <c r="G3" s="1576"/>
      <c r="H3" s="1576"/>
    </row>
    <row r="4" spans="1:9" ht="24.95" customHeight="1">
      <c r="A4" s="1715" t="s">
        <v>211</v>
      </c>
      <c r="B4" s="1716"/>
      <c r="C4" s="1716"/>
      <c r="D4" s="1716"/>
      <c r="E4" s="1716"/>
      <c r="F4" s="1716"/>
      <c r="G4" s="1717"/>
      <c r="H4" s="1734" t="s">
        <v>5</v>
      </c>
    </row>
    <row r="5" spans="1:9" ht="45" customHeight="1">
      <c r="A5" s="8" t="s">
        <v>14</v>
      </c>
      <c r="B5" s="9" t="s">
        <v>15</v>
      </c>
      <c r="C5" s="10" t="s">
        <v>11</v>
      </c>
      <c r="D5" s="1718" t="s">
        <v>8</v>
      </c>
      <c r="E5" s="1719"/>
      <c r="F5" s="11" t="s">
        <v>9</v>
      </c>
      <c r="G5" s="142" t="s">
        <v>255</v>
      </c>
      <c r="H5" s="1756"/>
    </row>
    <row r="6" spans="1:9" ht="20.25" customHeight="1">
      <c r="A6" s="143">
        <v>1</v>
      </c>
      <c r="B6" s="144">
        <v>2</v>
      </c>
      <c r="C6" s="145">
        <v>3</v>
      </c>
      <c r="D6" s="1758" t="s">
        <v>123</v>
      </c>
      <c r="E6" s="1759"/>
      <c r="F6" s="673" t="s">
        <v>142</v>
      </c>
      <c r="G6" s="674" t="s">
        <v>156</v>
      </c>
      <c r="H6" s="146">
        <v>7</v>
      </c>
    </row>
    <row r="7" spans="1:9" s="1" customFormat="1" ht="21.75" customHeight="1">
      <c r="A7" s="1761" t="s">
        <v>212</v>
      </c>
      <c r="B7" s="1769" t="s">
        <v>100</v>
      </c>
      <c r="C7" s="147" t="s">
        <v>256</v>
      </c>
      <c r="D7" s="148" t="s">
        <v>27</v>
      </c>
      <c r="E7" s="149">
        <v>0</v>
      </c>
      <c r="F7" s="150">
        <v>0</v>
      </c>
      <c r="G7" s="151">
        <v>0</v>
      </c>
      <c r="H7" s="152"/>
    </row>
    <row r="8" spans="1:9" s="1" customFormat="1" ht="25.5" customHeight="1">
      <c r="A8" s="1762"/>
      <c r="B8" s="1770"/>
      <c r="C8" s="153"/>
      <c r="D8" s="148" t="s">
        <v>32</v>
      </c>
      <c r="E8" s="149">
        <v>1</v>
      </c>
      <c r="F8" s="154" t="s">
        <v>102</v>
      </c>
      <c r="G8" s="155">
        <f>F8/E8*100</f>
        <v>100</v>
      </c>
      <c r="H8" s="1444" t="s">
        <v>485</v>
      </c>
    </row>
    <row r="9" spans="1:9" s="1" customFormat="1" ht="32.25" customHeight="1">
      <c r="A9" s="156"/>
      <c r="B9" s="157"/>
      <c r="C9" s="158"/>
      <c r="D9" s="148" t="s">
        <v>35</v>
      </c>
      <c r="E9" s="159">
        <v>1</v>
      </c>
      <c r="F9" s="154" t="s">
        <v>102</v>
      </c>
      <c r="G9" s="155">
        <f>F9/E9*100</f>
        <v>100</v>
      </c>
      <c r="H9" s="160" t="s">
        <v>257</v>
      </c>
    </row>
    <row r="10" spans="1:9" s="1" customFormat="1" ht="24.95" customHeight="1">
      <c r="A10" s="156"/>
      <c r="B10" s="157"/>
      <c r="C10" s="161"/>
      <c r="D10" s="148" t="s">
        <v>38</v>
      </c>
      <c r="E10" s="162">
        <v>0</v>
      </c>
      <c r="F10" s="162">
        <v>0</v>
      </c>
      <c r="G10" s="162">
        <v>0</v>
      </c>
      <c r="H10" s="163"/>
    </row>
    <row r="11" spans="1:9" s="1" customFormat="1" ht="22.5" customHeight="1">
      <c r="A11" s="1763" t="s">
        <v>213</v>
      </c>
      <c r="B11" s="1771" t="s">
        <v>105</v>
      </c>
      <c r="C11" s="147" t="s">
        <v>256</v>
      </c>
      <c r="D11" s="148" t="s">
        <v>27</v>
      </c>
      <c r="E11" s="149">
        <v>0</v>
      </c>
      <c r="F11" s="150">
        <v>0</v>
      </c>
      <c r="G11" s="151">
        <v>0</v>
      </c>
      <c r="H11" s="164"/>
      <c r="I11" s="1757"/>
    </row>
    <row r="12" spans="1:9" s="1" customFormat="1" ht="22.5" customHeight="1">
      <c r="A12" s="1764"/>
      <c r="B12" s="1730"/>
      <c r="C12" s="165"/>
      <c r="D12" s="148" t="s">
        <v>32</v>
      </c>
      <c r="E12" s="149">
        <v>0</v>
      </c>
      <c r="F12" s="150"/>
      <c r="G12" s="166">
        <v>0</v>
      </c>
      <c r="H12" s="163"/>
      <c r="I12" s="1757"/>
    </row>
    <row r="13" spans="1:9" s="1" customFormat="1" ht="28.5" customHeight="1">
      <c r="A13" s="156"/>
      <c r="B13" s="1687"/>
      <c r="C13" s="167"/>
      <c r="D13" s="148" t="s">
        <v>35</v>
      </c>
      <c r="E13" s="149">
        <v>1</v>
      </c>
      <c r="F13" s="168" t="s">
        <v>102</v>
      </c>
      <c r="G13" s="110">
        <f>F13/E13*100</f>
        <v>100</v>
      </c>
      <c r="H13" s="1411" t="s">
        <v>483</v>
      </c>
      <c r="I13" s="1757"/>
    </row>
    <row r="14" spans="1:9" s="1" customFormat="1" ht="24.75" customHeight="1">
      <c r="A14" s="156"/>
      <c r="B14" s="1686"/>
      <c r="C14" s="167"/>
      <c r="D14" s="148" t="s">
        <v>38</v>
      </c>
      <c r="E14" s="149">
        <v>1</v>
      </c>
      <c r="F14" s="1410" t="s">
        <v>102</v>
      </c>
      <c r="G14" s="110">
        <f>F14/E14*100</f>
        <v>100</v>
      </c>
      <c r="H14" s="1411" t="s">
        <v>452</v>
      </c>
      <c r="I14" s="1757"/>
    </row>
    <row r="15" spans="1:9" s="1" customFormat="1" ht="21" customHeight="1">
      <c r="A15" s="1765" t="s">
        <v>214</v>
      </c>
      <c r="B15" s="1772" t="s">
        <v>107</v>
      </c>
      <c r="C15" s="1412" t="s">
        <v>256</v>
      </c>
      <c r="D15" s="148" t="s">
        <v>27</v>
      </c>
      <c r="E15" s="149">
        <v>1</v>
      </c>
      <c r="F15" s="171" t="s">
        <v>102</v>
      </c>
      <c r="G15" s="172">
        <f>F15/E15*100</f>
        <v>100</v>
      </c>
      <c r="H15" s="1411" t="s">
        <v>486</v>
      </c>
      <c r="I15" s="1757"/>
    </row>
    <row r="16" spans="1:9" s="1" customFormat="1" ht="21.75" customHeight="1">
      <c r="A16" s="1762"/>
      <c r="B16" s="1770"/>
      <c r="C16" s="165"/>
      <c r="D16" s="148" t="s">
        <v>32</v>
      </c>
      <c r="E16" s="149">
        <v>0</v>
      </c>
      <c r="F16" s="150">
        <v>0</v>
      </c>
      <c r="G16" s="172"/>
      <c r="H16" s="169"/>
      <c r="I16" s="1757"/>
    </row>
    <row r="17" spans="1:9" s="1" customFormat="1" ht="21.75" customHeight="1">
      <c r="A17" s="156"/>
      <c r="B17" s="1687"/>
      <c r="C17" s="167"/>
      <c r="D17" s="148" t="s">
        <v>35</v>
      </c>
      <c r="E17" s="149"/>
      <c r="F17" s="150"/>
      <c r="G17" s="172"/>
      <c r="H17" s="169"/>
      <c r="I17" s="1757"/>
    </row>
    <row r="18" spans="1:9" s="1" customFormat="1" ht="21.75" customHeight="1">
      <c r="A18" s="156"/>
      <c r="B18" s="1686"/>
      <c r="C18" s="167"/>
      <c r="D18" s="148" t="s">
        <v>38</v>
      </c>
      <c r="E18" s="159">
        <v>1</v>
      </c>
      <c r="F18" s="1410" t="s">
        <v>102</v>
      </c>
      <c r="G18" s="172">
        <f>F18/E18*100</f>
        <v>100</v>
      </c>
      <c r="H18" s="169" t="s">
        <v>258</v>
      </c>
      <c r="I18" s="1757"/>
    </row>
    <row r="19" spans="1:9" s="1" customFormat="1" ht="34.5" customHeight="1">
      <c r="A19" s="1765" t="s">
        <v>215</v>
      </c>
      <c r="B19" s="1772" t="s">
        <v>110</v>
      </c>
      <c r="C19" s="1412" t="s">
        <v>453</v>
      </c>
      <c r="D19" s="148" t="s">
        <v>27</v>
      </c>
      <c r="E19" s="149">
        <v>4</v>
      </c>
      <c r="F19" s="1410" t="s">
        <v>123</v>
      </c>
      <c r="G19" s="172">
        <f t="shared" ref="G19:G28" si="0">F19/E19*100</f>
        <v>100</v>
      </c>
      <c r="H19" s="173" t="s">
        <v>259</v>
      </c>
      <c r="I19" s="1757"/>
    </row>
    <row r="20" spans="1:9" s="1" customFormat="1" ht="23.25" customHeight="1">
      <c r="A20" s="1762"/>
      <c r="B20" s="1770"/>
      <c r="C20" s="165"/>
      <c r="D20" s="148" t="s">
        <v>32</v>
      </c>
      <c r="E20" s="149">
        <v>2</v>
      </c>
      <c r="F20" s="171" t="s">
        <v>72</v>
      </c>
      <c r="G20" s="172">
        <f t="shared" si="0"/>
        <v>100</v>
      </c>
      <c r="H20" s="174" t="s">
        <v>260</v>
      </c>
      <c r="I20" s="1757"/>
    </row>
    <row r="21" spans="1:9" s="1" customFormat="1" ht="22.5" customHeight="1">
      <c r="A21" s="156"/>
      <c r="B21" s="157"/>
      <c r="C21" s="167"/>
      <c r="D21" s="148" t="s">
        <v>35</v>
      </c>
      <c r="E21" s="149">
        <v>2</v>
      </c>
      <c r="F21" s="171" t="s">
        <v>72</v>
      </c>
      <c r="G21" s="172">
        <f t="shared" si="0"/>
        <v>100</v>
      </c>
      <c r="H21" s="174" t="s">
        <v>260</v>
      </c>
      <c r="I21" s="1757"/>
    </row>
    <row r="22" spans="1:9" s="1" customFormat="1" ht="24.75" customHeight="1">
      <c r="A22" s="156"/>
      <c r="B22" s="157"/>
      <c r="C22" s="167"/>
      <c r="D22" s="254" t="s">
        <v>38</v>
      </c>
      <c r="E22" s="1428">
        <v>2</v>
      </c>
      <c r="F22" s="1410" t="s">
        <v>72</v>
      </c>
      <c r="G22" s="1429">
        <f t="shared" si="0"/>
        <v>100</v>
      </c>
      <c r="H22" s="177" t="s">
        <v>260</v>
      </c>
      <c r="I22" s="1757"/>
    </row>
    <row r="23" spans="1:9" s="1" customFormat="1" ht="24.75" customHeight="1">
      <c r="A23" s="1430"/>
      <c r="B23" s="1430"/>
      <c r="C23" s="1431"/>
      <c r="D23" s="1432"/>
      <c r="E23" s="1433"/>
      <c r="F23" s="1434"/>
      <c r="G23" s="1435"/>
      <c r="H23" s="1436"/>
      <c r="I23" s="1705"/>
    </row>
    <row r="24" spans="1:9" s="1" customFormat="1" ht="36.75" customHeight="1">
      <c r="A24" s="1765" t="s">
        <v>135</v>
      </c>
      <c r="B24" s="1773" t="s">
        <v>136</v>
      </c>
      <c r="C24" s="176" t="s">
        <v>137</v>
      </c>
      <c r="D24" s="148" t="s">
        <v>27</v>
      </c>
      <c r="E24" s="67">
        <v>4</v>
      </c>
      <c r="F24" s="168" t="s">
        <v>123</v>
      </c>
      <c r="G24" s="175">
        <f t="shared" si="0"/>
        <v>100</v>
      </c>
      <c r="H24" s="177" t="s">
        <v>138</v>
      </c>
      <c r="I24" s="1757"/>
    </row>
    <row r="25" spans="1:9" s="1" customFormat="1" ht="25.5" customHeight="1">
      <c r="A25" s="1762"/>
      <c r="B25" s="1774"/>
      <c r="C25" s="165"/>
      <c r="D25" s="148" t="s">
        <v>32</v>
      </c>
      <c r="E25" s="67">
        <v>2</v>
      </c>
      <c r="F25" s="168" t="s">
        <v>72</v>
      </c>
      <c r="G25" s="175">
        <f t="shared" si="0"/>
        <v>100</v>
      </c>
      <c r="H25" s="178" t="s">
        <v>139</v>
      </c>
      <c r="I25" s="1757"/>
    </row>
    <row r="26" spans="1:9" s="1" customFormat="1" ht="33.75" customHeight="1">
      <c r="A26" s="156"/>
      <c r="B26" s="157"/>
      <c r="C26" s="167"/>
      <c r="D26" s="148" t="s">
        <v>35</v>
      </c>
      <c r="E26" s="67">
        <v>3</v>
      </c>
      <c r="F26" s="1410" t="s">
        <v>55</v>
      </c>
      <c r="G26" s="175">
        <f t="shared" si="0"/>
        <v>100</v>
      </c>
      <c r="H26" s="1413" t="s">
        <v>475</v>
      </c>
      <c r="I26" s="1757"/>
    </row>
    <row r="27" spans="1:9" s="1" customFormat="1" ht="32.25" customHeight="1">
      <c r="A27" s="156"/>
      <c r="B27" s="157"/>
      <c r="C27" s="167"/>
      <c r="D27" s="148" t="s">
        <v>38</v>
      </c>
      <c r="E27" s="179">
        <v>3</v>
      </c>
      <c r="F27" s="1410" t="s">
        <v>55</v>
      </c>
      <c r="G27" s="175">
        <f t="shared" si="0"/>
        <v>100</v>
      </c>
      <c r="H27" s="1413" t="s">
        <v>454</v>
      </c>
      <c r="I27" s="1757"/>
    </row>
    <row r="28" spans="1:9" s="1" customFormat="1" ht="22.5" customHeight="1">
      <c r="A28" s="1766" t="s">
        <v>140</v>
      </c>
      <c r="B28" s="1772" t="s">
        <v>141</v>
      </c>
      <c r="C28" s="1414" t="s">
        <v>455</v>
      </c>
      <c r="D28" s="148" t="s">
        <v>27</v>
      </c>
      <c r="E28" s="67">
        <v>1</v>
      </c>
      <c r="F28" s="149">
        <v>1</v>
      </c>
      <c r="G28" s="175">
        <f t="shared" si="0"/>
        <v>100</v>
      </c>
      <c r="H28" s="1415" t="s">
        <v>456</v>
      </c>
      <c r="I28" s="1757"/>
    </row>
    <row r="29" spans="1:9" s="1" customFormat="1" ht="63.75" customHeight="1">
      <c r="A29" s="1767"/>
      <c r="B29" s="1770"/>
      <c r="C29" s="165"/>
      <c r="D29" s="148" t="s">
        <v>32</v>
      </c>
      <c r="E29" s="67">
        <v>4</v>
      </c>
      <c r="F29" s="180">
        <v>4</v>
      </c>
      <c r="G29" s="175">
        <f>F29/E29*100</f>
        <v>100</v>
      </c>
      <c r="H29" s="1416" t="s">
        <v>457</v>
      </c>
      <c r="I29" s="1757"/>
    </row>
    <row r="30" spans="1:9" s="1" customFormat="1" ht="21" customHeight="1">
      <c r="A30" s="1768"/>
      <c r="B30" s="1687"/>
      <c r="C30" s="165"/>
      <c r="D30" s="148" t="s">
        <v>35</v>
      </c>
      <c r="E30" s="67"/>
      <c r="F30" s="180"/>
      <c r="G30" s="175"/>
      <c r="H30" s="181"/>
      <c r="I30" s="1757"/>
    </row>
    <row r="31" spans="1:9" s="1" customFormat="1" ht="22.5" customHeight="1" thickBot="1">
      <c r="A31" s="156"/>
      <c r="B31" s="157"/>
      <c r="C31" s="167"/>
      <c r="D31" s="148" t="s">
        <v>38</v>
      </c>
      <c r="E31" s="67">
        <v>3</v>
      </c>
      <c r="F31" s="175">
        <v>0</v>
      </c>
      <c r="G31" s="175">
        <v>0</v>
      </c>
      <c r="H31" s="181"/>
      <c r="I31" s="1757"/>
    </row>
    <row r="32" spans="1:9" ht="16.5">
      <c r="A32" s="186"/>
      <c r="B32" s="186"/>
      <c r="C32" s="187"/>
      <c r="D32" s="187"/>
      <c r="E32" s="186"/>
      <c r="F32" s="188"/>
      <c r="G32" s="186"/>
      <c r="H32" s="186"/>
    </row>
    <row r="33" spans="1:8" ht="16.5">
      <c r="A33" s="133"/>
      <c r="B33" s="134"/>
      <c r="C33" s="189"/>
      <c r="D33" s="189"/>
      <c r="E33" s="133"/>
      <c r="F33" s="1724" t="s">
        <v>451</v>
      </c>
      <c r="G33" s="1725"/>
      <c r="H33" s="1725"/>
    </row>
    <row r="34" spans="1:8" ht="16.5">
      <c r="A34" s="133"/>
      <c r="B34" s="133" t="s">
        <v>218</v>
      </c>
      <c r="C34" s="135"/>
      <c r="D34" s="135"/>
      <c r="E34" s="136"/>
      <c r="F34" s="190" t="s">
        <v>220</v>
      </c>
      <c r="G34" s="190"/>
      <c r="H34" s="133"/>
    </row>
    <row r="35" spans="1:8" ht="16.5">
      <c r="A35" s="133"/>
      <c r="B35" s="133" t="s">
        <v>261</v>
      </c>
      <c r="C35" s="191"/>
      <c r="D35" s="191"/>
      <c r="E35" s="192"/>
      <c r="F35" s="1760" t="s">
        <v>262</v>
      </c>
      <c r="G35" s="1760"/>
      <c r="H35" s="193"/>
    </row>
    <row r="36" spans="1:8" ht="16.5">
      <c r="A36" s="133"/>
      <c r="B36" s="133"/>
      <c r="C36" s="135"/>
      <c r="D36" s="135"/>
      <c r="E36" s="136"/>
      <c r="F36" s="131"/>
      <c r="G36" s="132"/>
      <c r="H36" s="194"/>
    </row>
    <row r="37" spans="1:8" ht="16.5">
      <c r="A37" s="133"/>
      <c r="B37" s="133"/>
      <c r="C37" s="135"/>
      <c r="D37" s="135"/>
      <c r="E37" s="136"/>
      <c r="F37" s="131"/>
      <c r="G37" s="132"/>
      <c r="H37" s="194"/>
    </row>
    <row r="38" spans="1:8" ht="16.5">
      <c r="A38" s="133"/>
      <c r="B38" s="133"/>
      <c r="C38" s="135"/>
      <c r="D38" s="135"/>
      <c r="E38" s="136"/>
      <c r="F38" s="137"/>
      <c r="G38" s="137"/>
      <c r="H38" s="194"/>
    </row>
    <row r="39" spans="1:8" ht="16.5">
      <c r="A39" s="133"/>
      <c r="B39" s="138" t="s">
        <v>263</v>
      </c>
      <c r="C39" s="135"/>
      <c r="D39" s="135"/>
      <c r="E39" s="136"/>
      <c r="F39" s="195" t="s">
        <v>221</v>
      </c>
      <c r="G39" s="139"/>
      <c r="H39" s="133"/>
    </row>
    <row r="40" spans="1:8" ht="16.5">
      <c r="A40" s="133"/>
      <c r="B40" s="133" t="s">
        <v>264</v>
      </c>
      <c r="C40" s="135"/>
      <c r="D40" s="135"/>
      <c r="E40" s="136"/>
      <c r="F40" s="196" t="s">
        <v>265</v>
      </c>
      <c r="G40" s="137"/>
      <c r="H40" s="133"/>
    </row>
    <row r="41" spans="1:8" ht="16.5">
      <c r="A41" s="133"/>
      <c r="C41" s="135"/>
      <c r="D41" s="135"/>
      <c r="E41" s="136"/>
      <c r="F41" s="196" t="s">
        <v>222</v>
      </c>
      <c r="G41" s="135"/>
      <c r="H41" s="133"/>
    </row>
    <row r="42" spans="1:8" ht="16.5">
      <c r="A42" s="133"/>
      <c r="B42" s="133"/>
      <c r="C42" s="135"/>
      <c r="D42" s="135"/>
      <c r="E42" s="133"/>
      <c r="F42" s="197"/>
      <c r="G42" s="133"/>
      <c r="H42" s="133"/>
    </row>
  </sheetData>
  <mergeCells count="22">
    <mergeCell ref="I11:I31"/>
    <mergeCell ref="D6:E6"/>
    <mergeCell ref="F33:H33"/>
    <mergeCell ref="F35:G35"/>
    <mergeCell ref="A7:A8"/>
    <mergeCell ref="A11:A12"/>
    <mergeCell ref="A15:A16"/>
    <mergeCell ref="A19:A20"/>
    <mergeCell ref="A24:A25"/>
    <mergeCell ref="A28:A30"/>
    <mergeCell ref="B7:B8"/>
    <mergeCell ref="B11:B14"/>
    <mergeCell ref="B15:B18"/>
    <mergeCell ref="B19:B20"/>
    <mergeCell ref="B24:B25"/>
    <mergeCell ref="B28:B30"/>
    <mergeCell ref="A1:H1"/>
    <mergeCell ref="A2:H2"/>
    <mergeCell ref="A3:H3"/>
    <mergeCell ref="A4:G4"/>
    <mergeCell ref="D5:E5"/>
    <mergeCell ref="H4:H5"/>
  </mergeCells>
  <pageMargins left="0.65" right="0" top="0.63" bottom="0.56000000000000005" header="0.24" footer="0.27"/>
  <pageSetup paperSize="5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66CC"/>
  </sheetPr>
  <dimension ref="A1:L101"/>
  <sheetViews>
    <sheetView view="pageBreakPreview" topLeftCell="A85" zoomScale="85" zoomScaleNormal="100" workbookViewId="0">
      <selection activeCell="E93" sqref="E93"/>
    </sheetView>
  </sheetViews>
  <sheetFormatPr defaultColWidth="9.140625" defaultRowHeight="12.75"/>
  <cols>
    <col min="1" max="1" width="36.42578125" style="3" customWidth="1"/>
    <col min="2" max="2" width="34.140625" style="4" customWidth="1"/>
    <col min="3" max="3" width="9.85546875" style="5" customWidth="1"/>
    <col min="4" max="4" width="7.42578125" style="5" customWidth="1"/>
    <col min="5" max="5" width="7.85546875" style="3" customWidth="1"/>
    <col min="6" max="6" width="12.5703125" style="6" customWidth="1"/>
    <col min="7" max="7" width="15.140625" style="5" customWidth="1"/>
    <col min="8" max="8" width="35.5703125" style="3" customWidth="1"/>
    <col min="9" max="16384" width="9.140625" style="3"/>
  </cols>
  <sheetData>
    <row r="1" spans="1:10" ht="18.75" customHeight="1">
      <c r="A1" s="1775" t="s">
        <v>460</v>
      </c>
      <c r="B1" s="1775"/>
      <c r="C1" s="1775"/>
      <c r="D1" s="1775"/>
      <c r="E1" s="1775"/>
      <c r="F1" s="1775"/>
      <c r="G1" s="1775"/>
      <c r="H1" s="1775"/>
    </row>
    <row r="2" spans="1:10" ht="21" customHeight="1">
      <c r="A2" s="1775" t="s">
        <v>0</v>
      </c>
      <c r="B2" s="1775"/>
      <c r="C2" s="1775"/>
      <c r="D2" s="1775"/>
      <c r="E2" s="1775"/>
      <c r="F2" s="1775"/>
      <c r="G2" s="1775"/>
      <c r="H2" s="1775"/>
    </row>
    <row r="3" spans="1:10" ht="15.75" customHeight="1">
      <c r="A3" s="1775" t="s">
        <v>1</v>
      </c>
      <c r="B3" s="1775"/>
      <c r="C3" s="1775"/>
      <c r="D3" s="1775"/>
      <c r="E3" s="1775"/>
      <c r="F3" s="1775"/>
      <c r="G3" s="1775"/>
      <c r="H3" s="1775"/>
    </row>
    <row r="4" spans="1:10" ht="21.75" customHeight="1">
      <c r="A4" s="1715" t="s">
        <v>211</v>
      </c>
      <c r="B4" s="1716"/>
      <c r="C4" s="1716"/>
      <c r="D4" s="1716"/>
      <c r="E4" s="1716"/>
      <c r="F4" s="1716"/>
      <c r="G4" s="1717"/>
      <c r="H4" s="1776" t="s">
        <v>5</v>
      </c>
    </row>
    <row r="5" spans="1:10" ht="34.5" customHeight="1">
      <c r="A5" s="8" t="s">
        <v>14</v>
      </c>
      <c r="B5" s="9" t="s">
        <v>15</v>
      </c>
      <c r="C5" s="10" t="s">
        <v>11</v>
      </c>
      <c r="D5" s="1718" t="s">
        <v>8</v>
      </c>
      <c r="E5" s="1719"/>
      <c r="F5" s="11" t="s">
        <v>9</v>
      </c>
      <c r="G5" s="12" t="s">
        <v>266</v>
      </c>
      <c r="H5" s="1777"/>
    </row>
    <row r="6" spans="1:10" ht="18" customHeight="1">
      <c r="A6" s="13">
        <v>1</v>
      </c>
      <c r="B6" s="14">
        <v>2</v>
      </c>
      <c r="C6" s="15">
        <v>3</v>
      </c>
      <c r="D6" s="1722" t="s">
        <v>123</v>
      </c>
      <c r="E6" s="1723"/>
      <c r="F6" s="667" t="s">
        <v>142</v>
      </c>
      <c r="G6" s="675" t="s">
        <v>156</v>
      </c>
      <c r="H6" s="16">
        <v>7</v>
      </c>
    </row>
    <row r="7" spans="1:10" ht="27" customHeight="1">
      <c r="A7" s="1780" t="s">
        <v>114</v>
      </c>
      <c r="B7" s="1741" t="s">
        <v>267</v>
      </c>
      <c r="C7" s="17" t="s">
        <v>268</v>
      </c>
      <c r="D7" s="18" t="s">
        <v>27</v>
      </c>
      <c r="E7" s="19">
        <v>18</v>
      </c>
      <c r="F7" s="676" t="s">
        <v>117</v>
      </c>
      <c r="G7" s="20">
        <f t="shared" ref="G7:G14" si="0">F7/E7*100</f>
        <v>100</v>
      </c>
      <c r="H7" s="21" t="s">
        <v>269</v>
      </c>
      <c r="J7" s="94"/>
    </row>
    <row r="8" spans="1:10" ht="26.25" customHeight="1">
      <c r="A8" s="1781"/>
      <c r="B8" s="1730"/>
      <c r="C8" s="22"/>
      <c r="D8" s="18" t="s">
        <v>32</v>
      </c>
      <c r="E8" s="19">
        <v>18</v>
      </c>
      <c r="F8" s="676" t="s">
        <v>117</v>
      </c>
      <c r="G8" s="20">
        <f t="shared" si="0"/>
        <v>100</v>
      </c>
      <c r="H8" s="23" t="s">
        <v>269</v>
      </c>
    </row>
    <row r="9" spans="1:10" ht="28.5" customHeight="1">
      <c r="A9" s="24"/>
      <c r="B9" s="25"/>
      <c r="C9" s="22"/>
      <c r="D9" s="18" t="s">
        <v>35</v>
      </c>
      <c r="E9" s="19">
        <v>18</v>
      </c>
      <c r="F9" s="676" t="s">
        <v>117</v>
      </c>
      <c r="G9" s="20">
        <f t="shared" si="0"/>
        <v>100</v>
      </c>
      <c r="H9" s="23" t="s">
        <v>269</v>
      </c>
    </row>
    <row r="10" spans="1:10" ht="28.5" customHeight="1">
      <c r="A10" s="26"/>
      <c r="B10" s="27"/>
      <c r="C10" s="28"/>
      <c r="D10" s="29" t="s">
        <v>38</v>
      </c>
      <c r="E10" s="19">
        <v>18</v>
      </c>
      <c r="F10" s="30" t="s">
        <v>117</v>
      </c>
      <c r="G10" s="20">
        <f t="shared" si="0"/>
        <v>100</v>
      </c>
      <c r="H10" s="23" t="s">
        <v>269</v>
      </c>
    </row>
    <row r="11" spans="1:10" s="1" customFormat="1" ht="31.5" customHeight="1">
      <c r="A11" s="1780" t="s">
        <v>216</v>
      </c>
      <c r="B11" s="1783" t="s">
        <v>120</v>
      </c>
      <c r="C11" s="17" t="s">
        <v>270</v>
      </c>
      <c r="D11" s="29" t="s">
        <v>27</v>
      </c>
      <c r="E11" s="31">
        <v>6</v>
      </c>
      <c r="F11" s="32">
        <v>6</v>
      </c>
      <c r="G11" s="20">
        <f t="shared" si="0"/>
        <v>100</v>
      </c>
      <c r="H11" s="33" t="s">
        <v>122</v>
      </c>
    </row>
    <row r="12" spans="1:10" s="1" customFormat="1" ht="30.75" customHeight="1">
      <c r="A12" s="1781"/>
      <c r="B12" s="1730"/>
      <c r="C12" s="17"/>
      <c r="D12" s="18" t="s">
        <v>32</v>
      </c>
      <c r="E12" s="31">
        <v>4</v>
      </c>
      <c r="F12" s="34" t="s">
        <v>123</v>
      </c>
      <c r="G12" s="35">
        <f t="shared" si="0"/>
        <v>100</v>
      </c>
      <c r="H12" s="33" t="s">
        <v>124</v>
      </c>
    </row>
    <row r="13" spans="1:10" s="1" customFormat="1" ht="41.25" customHeight="1">
      <c r="A13" s="36"/>
      <c r="B13" s="37"/>
      <c r="C13" s="17"/>
      <c r="D13" s="18" t="s">
        <v>35</v>
      </c>
      <c r="E13" s="31">
        <v>4</v>
      </c>
      <c r="F13" s="34" t="s">
        <v>123</v>
      </c>
      <c r="G13" s="20">
        <f t="shared" si="0"/>
        <v>100</v>
      </c>
      <c r="H13" s="38" t="s">
        <v>271</v>
      </c>
    </row>
    <row r="14" spans="1:10" s="1" customFormat="1" ht="42.75" customHeight="1">
      <c r="A14" s="39"/>
      <c r="B14" s="40"/>
      <c r="C14" s="41"/>
      <c r="D14" s="42" t="s">
        <v>38</v>
      </c>
      <c r="E14" s="31">
        <v>4</v>
      </c>
      <c r="F14" s="43" t="s">
        <v>123</v>
      </c>
      <c r="G14" s="20">
        <f t="shared" si="0"/>
        <v>100</v>
      </c>
      <c r="H14" s="38" t="s">
        <v>271</v>
      </c>
    </row>
    <row r="15" spans="1:10" s="1" customFormat="1" ht="30" customHeight="1">
      <c r="A15" s="44" t="s">
        <v>127</v>
      </c>
      <c r="B15" s="1783" t="s">
        <v>128</v>
      </c>
      <c r="C15" s="45" t="s">
        <v>272</v>
      </c>
      <c r="D15" s="18" t="s">
        <v>27</v>
      </c>
      <c r="E15" s="46">
        <v>1</v>
      </c>
      <c r="F15" s="676" t="s">
        <v>102</v>
      </c>
      <c r="G15" s="47">
        <f t="shared" ref="G15:G18" si="1">F15/E15*100</f>
        <v>100</v>
      </c>
      <c r="H15" s="48" t="s">
        <v>130</v>
      </c>
      <c r="J15" s="95"/>
    </row>
    <row r="16" spans="1:10" s="1" customFormat="1" ht="30" customHeight="1">
      <c r="A16" s="36"/>
      <c r="B16" s="1730"/>
      <c r="C16" s="17"/>
      <c r="D16" s="18" t="s">
        <v>32</v>
      </c>
      <c r="E16" s="49">
        <v>1</v>
      </c>
      <c r="F16" s="34" t="s">
        <v>102</v>
      </c>
      <c r="G16" s="20">
        <f t="shared" si="1"/>
        <v>100</v>
      </c>
      <c r="H16" s="48" t="s">
        <v>131</v>
      </c>
    </row>
    <row r="17" spans="1:10" s="1" customFormat="1" ht="30" customHeight="1">
      <c r="A17" s="36"/>
      <c r="B17" s="37"/>
      <c r="C17" s="17"/>
      <c r="D17" s="18" t="s">
        <v>35</v>
      </c>
      <c r="E17" s="49">
        <v>1</v>
      </c>
      <c r="F17" s="34" t="s">
        <v>102</v>
      </c>
      <c r="G17" s="20">
        <f t="shared" si="1"/>
        <v>100</v>
      </c>
      <c r="H17" s="48" t="s">
        <v>132</v>
      </c>
    </row>
    <row r="18" spans="1:10" s="1" customFormat="1" ht="30" customHeight="1">
      <c r="A18" s="39"/>
      <c r="B18" s="40"/>
      <c r="C18" s="41"/>
      <c r="D18" s="18" t="s">
        <v>38</v>
      </c>
      <c r="E18" s="49">
        <v>1</v>
      </c>
      <c r="F18" s="34" t="s">
        <v>102</v>
      </c>
      <c r="G18" s="20">
        <f t="shared" si="1"/>
        <v>100</v>
      </c>
      <c r="H18" s="1399" t="s">
        <v>474</v>
      </c>
    </row>
    <row r="19" spans="1:10" s="1" customFormat="1" ht="26.25" customHeight="1">
      <c r="A19" s="1780" t="s">
        <v>145</v>
      </c>
      <c r="B19" s="1783" t="s">
        <v>146</v>
      </c>
      <c r="C19" s="1784" t="s">
        <v>147</v>
      </c>
      <c r="D19" s="18" t="s">
        <v>27</v>
      </c>
      <c r="E19" s="19">
        <v>9</v>
      </c>
      <c r="F19" s="34" t="s">
        <v>16</v>
      </c>
      <c r="G19" s="52">
        <f t="shared" ref="G19:G34" si="2">F19/E19*100</f>
        <v>100</v>
      </c>
      <c r="H19" s="53"/>
      <c r="J19" s="2"/>
    </row>
    <row r="20" spans="1:10" s="1" customFormat="1" ht="25.5" customHeight="1">
      <c r="A20" s="1781"/>
      <c r="B20" s="1730"/>
      <c r="C20" s="1784"/>
      <c r="D20" s="18" t="s">
        <v>32</v>
      </c>
      <c r="E20" s="19">
        <v>9</v>
      </c>
      <c r="F20" s="34" t="s">
        <v>16</v>
      </c>
      <c r="G20" s="52">
        <f t="shared" si="2"/>
        <v>100</v>
      </c>
      <c r="H20" s="53"/>
    </row>
    <row r="21" spans="1:10" s="1" customFormat="1" ht="30" customHeight="1">
      <c r="A21" s="36"/>
      <c r="B21" s="37"/>
      <c r="C21" s="1784"/>
      <c r="D21" s="18" t="s">
        <v>35</v>
      </c>
      <c r="E21" s="19">
        <v>9</v>
      </c>
      <c r="F21" s="34" t="s">
        <v>16</v>
      </c>
      <c r="G21" s="52">
        <f t="shared" si="2"/>
        <v>100</v>
      </c>
      <c r="H21" s="54"/>
    </row>
    <row r="22" spans="1:10" s="1" customFormat="1" ht="30" customHeight="1">
      <c r="A22" s="39"/>
      <c r="B22" s="40"/>
      <c r="C22" s="1784"/>
      <c r="D22" s="18" t="s">
        <v>38</v>
      </c>
      <c r="E22" s="19">
        <v>9</v>
      </c>
      <c r="F22" s="34" t="s">
        <v>16</v>
      </c>
      <c r="G22" s="52">
        <f t="shared" si="2"/>
        <v>100</v>
      </c>
      <c r="H22" s="54"/>
    </row>
    <row r="23" spans="1:10" s="1" customFormat="1" ht="30" customHeight="1">
      <c r="A23" s="55" t="s">
        <v>149</v>
      </c>
      <c r="B23" s="1783" t="s">
        <v>150</v>
      </c>
      <c r="C23" s="1784" t="s">
        <v>151</v>
      </c>
      <c r="D23" s="18" t="s">
        <v>27</v>
      </c>
      <c r="E23" s="19">
        <v>15</v>
      </c>
      <c r="F23" s="34" t="s">
        <v>152</v>
      </c>
      <c r="G23" s="52">
        <f t="shared" si="2"/>
        <v>100</v>
      </c>
      <c r="H23" s="53"/>
    </row>
    <row r="24" spans="1:10" s="1" customFormat="1" ht="30" customHeight="1">
      <c r="A24" s="36"/>
      <c r="B24" s="1730"/>
      <c r="C24" s="1784"/>
      <c r="D24" s="18" t="s">
        <v>32</v>
      </c>
      <c r="E24" s="19">
        <v>15</v>
      </c>
      <c r="F24" s="34" t="s">
        <v>152</v>
      </c>
      <c r="G24" s="52">
        <f t="shared" si="2"/>
        <v>100</v>
      </c>
      <c r="H24" s="53"/>
    </row>
    <row r="25" spans="1:10" s="1" customFormat="1" ht="30" customHeight="1">
      <c r="A25" s="36"/>
      <c r="B25" s="37"/>
      <c r="C25" s="1784"/>
      <c r="D25" s="18" t="s">
        <v>35</v>
      </c>
      <c r="E25" s="19">
        <v>15</v>
      </c>
      <c r="F25" s="34" t="s">
        <v>152</v>
      </c>
      <c r="G25" s="52">
        <f t="shared" si="2"/>
        <v>100</v>
      </c>
      <c r="H25" s="54"/>
    </row>
    <row r="26" spans="1:10" s="1" customFormat="1" ht="30" customHeight="1">
      <c r="A26" s="39"/>
      <c r="B26" s="40"/>
      <c r="C26" s="1784"/>
      <c r="D26" s="18" t="s">
        <v>38</v>
      </c>
      <c r="E26" s="19">
        <v>15</v>
      </c>
      <c r="F26" s="34" t="s">
        <v>152</v>
      </c>
      <c r="G26" s="52">
        <f t="shared" si="2"/>
        <v>100</v>
      </c>
      <c r="H26" s="54"/>
    </row>
    <row r="27" spans="1:10" s="1" customFormat="1" ht="30" customHeight="1">
      <c r="A27" s="1780" t="s">
        <v>153</v>
      </c>
      <c r="B27" s="1783" t="s">
        <v>154</v>
      </c>
      <c r="C27" s="1784" t="s">
        <v>155</v>
      </c>
      <c r="D27" s="18" t="s">
        <v>27</v>
      </c>
      <c r="E27" s="19">
        <v>7</v>
      </c>
      <c r="F27" s="34" t="s">
        <v>148</v>
      </c>
      <c r="G27" s="52">
        <f t="shared" si="2"/>
        <v>100</v>
      </c>
      <c r="H27" s="54">
        <v>100</v>
      </c>
    </row>
    <row r="28" spans="1:10" s="1" customFormat="1" ht="28.5" customHeight="1">
      <c r="A28" s="1781"/>
      <c r="B28" s="1730"/>
      <c r="C28" s="1784"/>
      <c r="D28" s="18" t="s">
        <v>32</v>
      </c>
      <c r="E28" s="19">
        <v>7</v>
      </c>
      <c r="F28" s="34" t="s">
        <v>148</v>
      </c>
      <c r="G28" s="52">
        <f t="shared" si="2"/>
        <v>100</v>
      </c>
      <c r="H28" s="54"/>
    </row>
    <row r="29" spans="1:10" s="1" customFormat="1" ht="30" customHeight="1">
      <c r="A29" s="36"/>
      <c r="B29" s="37"/>
      <c r="C29" s="1784"/>
      <c r="D29" s="18" t="s">
        <v>35</v>
      </c>
      <c r="E29" s="19">
        <v>7</v>
      </c>
      <c r="F29" s="34" t="s">
        <v>148</v>
      </c>
      <c r="G29" s="52">
        <f t="shared" si="2"/>
        <v>100</v>
      </c>
      <c r="H29" s="54"/>
    </row>
    <row r="30" spans="1:10" s="1" customFormat="1" ht="27" customHeight="1">
      <c r="A30" s="39"/>
      <c r="B30" s="40"/>
      <c r="C30" s="1784"/>
      <c r="D30" s="18" t="s">
        <v>38</v>
      </c>
      <c r="E30" s="19">
        <v>7</v>
      </c>
      <c r="F30" s="34" t="s">
        <v>148</v>
      </c>
      <c r="G30" s="52">
        <f t="shared" si="2"/>
        <v>100</v>
      </c>
      <c r="H30" s="54"/>
    </row>
    <row r="31" spans="1:10" s="1" customFormat="1" ht="32.25" customHeight="1">
      <c r="A31" s="1780" t="s">
        <v>157</v>
      </c>
      <c r="B31" s="1783" t="s">
        <v>158</v>
      </c>
      <c r="C31" s="1784" t="s">
        <v>159</v>
      </c>
      <c r="D31" s="18" t="s">
        <v>27</v>
      </c>
      <c r="E31" s="19">
        <v>6</v>
      </c>
      <c r="F31" s="34" t="s">
        <v>156</v>
      </c>
      <c r="G31" s="52">
        <f t="shared" si="2"/>
        <v>100</v>
      </c>
      <c r="H31" s="1483" t="s">
        <v>491</v>
      </c>
    </row>
    <row r="32" spans="1:10" s="1" customFormat="1" ht="44.25" customHeight="1">
      <c r="A32" s="1781"/>
      <c r="B32" s="1730"/>
      <c r="C32" s="1784"/>
      <c r="D32" s="18" t="s">
        <v>32</v>
      </c>
      <c r="E32" s="19">
        <v>12</v>
      </c>
      <c r="F32" s="34" t="s">
        <v>160</v>
      </c>
      <c r="G32" s="52">
        <f t="shared" si="2"/>
        <v>100</v>
      </c>
      <c r="H32" s="1483" t="s">
        <v>492</v>
      </c>
    </row>
    <row r="33" spans="1:12" s="1" customFormat="1" ht="30" customHeight="1">
      <c r="A33" s="36"/>
      <c r="B33" s="37"/>
      <c r="C33" s="1784"/>
      <c r="D33" s="18" t="s">
        <v>35</v>
      </c>
      <c r="E33" s="19">
        <v>6</v>
      </c>
      <c r="F33" s="34" t="s">
        <v>156</v>
      </c>
      <c r="G33" s="52">
        <f t="shared" si="2"/>
        <v>100</v>
      </c>
      <c r="H33" s="1483" t="s">
        <v>487</v>
      </c>
    </row>
    <row r="34" spans="1:12" s="1" customFormat="1" ht="38.25" customHeight="1">
      <c r="A34" s="39"/>
      <c r="B34" s="40"/>
      <c r="C34" s="1784"/>
      <c r="D34" s="18" t="s">
        <v>38</v>
      </c>
      <c r="E34" s="19">
        <v>12</v>
      </c>
      <c r="F34" s="34" t="s">
        <v>160</v>
      </c>
      <c r="G34" s="52">
        <f t="shared" si="2"/>
        <v>100</v>
      </c>
      <c r="H34" s="1483" t="s">
        <v>493</v>
      </c>
    </row>
    <row r="35" spans="1:12" s="1" customFormat="1" ht="36.75" customHeight="1">
      <c r="A35" s="55" t="s">
        <v>161</v>
      </c>
      <c r="B35" s="1783" t="s">
        <v>162</v>
      </c>
      <c r="C35" s="1785" t="s">
        <v>163</v>
      </c>
      <c r="D35" s="18" t="s">
        <v>27</v>
      </c>
      <c r="E35" s="19">
        <v>11</v>
      </c>
      <c r="F35" s="34" t="s">
        <v>18</v>
      </c>
      <c r="G35" s="52">
        <f t="shared" ref="G35:G42" si="3">F35/E35*100</f>
        <v>100</v>
      </c>
      <c r="H35" s="1442" t="s">
        <v>481</v>
      </c>
    </row>
    <row r="36" spans="1:12" s="1" customFormat="1" ht="33" customHeight="1">
      <c r="A36" s="36"/>
      <c r="B36" s="1730"/>
      <c r="C36" s="1786"/>
      <c r="D36" s="18" t="s">
        <v>32</v>
      </c>
      <c r="E36" s="19">
        <v>21</v>
      </c>
      <c r="F36" s="34" t="s">
        <v>439</v>
      </c>
      <c r="G36" s="52">
        <f t="shared" si="3"/>
        <v>100</v>
      </c>
      <c r="H36" s="1442" t="s">
        <v>481</v>
      </c>
    </row>
    <row r="37" spans="1:12" s="1" customFormat="1" ht="33.75" customHeight="1">
      <c r="A37" s="36"/>
      <c r="B37" s="37"/>
      <c r="C37" s="1786"/>
      <c r="D37" s="18" t="s">
        <v>35</v>
      </c>
      <c r="E37" s="19">
        <v>28</v>
      </c>
      <c r="F37" s="677" t="s">
        <v>440</v>
      </c>
      <c r="G37" s="52">
        <f t="shared" si="3"/>
        <v>100</v>
      </c>
      <c r="H37" s="1442" t="s">
        <v>481</v>
      </c>
      <c r="L37" s="1">
        <v>22</v>
      </c>
    </row>
    <row r="38" spans="1:12" s="1" customFormat="1" ht="36.75" customHeight="1">
      <c r="A38" s="39"/>
      <c r="B38" s="40"/>
      <c r="C38" s="1787"/>
      <c r="D38" s="18" t="s">
        <v>38</v>
      </c>
      <c r="E38" s="19">
        <v>36</v>
      </c>
      <c r="F38" s="34" t="s">
        <v>441</v>
      </c>
      <c r="G38" s="52">
        <f t="shared" si="3"/>
        <v>100</v>
      </c>
      <c r="H38" s="1442" t="s">
        <v>481</v>
      </c>
      <c r="I38" s="96"/>
    </row>
    <row r="39" spans="1:12" s="1" customFormat="1" ht="30" customHeight="1">
      <c r="A39" s="1780" t="s">
        <v>164</v>
      </c>
      <c r="B39" s="1783" t="s">
        <v>165</v>
      </c>
      <c r="C39" s="1785" t="s">
        <v>438</v>
      </c>
      <c r="D39" s="18" t="s">
        <v>27</v>
      </c>
      <c r="E39" s="19">
        <v>155</v>
      </c>
      <c r="F39" s="1397" t="s">
        <v>166</v>
      </c>
      <c r="G39" s="52">
        <f t="shared" si="3"/>
        <v>100</v>
      </c>
      <c r="H39" s="1399" t="s">
        <v>275</v>
      </c>
    </row>
    <row r="40" spans="1:12" s="1" customFormat="1" ht="30" customHeight="1">
      <c r="A40" s="1781"/>
      <c r="B40" s="1730"/>
      <c r="C40" s="1786"/>
      <c r="D40" s="18" t="s">
        <v>32</v>
      </c>
      <c r="E40" s="19">
        <v>185</v>
      </c>
      <c r="F40" s="1397" t="s">
        <v>167</v>
      </c>
      <c r="G40" s="52">
        <f t="shared" si="3"/>
        <v>100</v>
      </c>
      <c r="H40" s="57" t="s">
        <v>276</v>
      </c>
    </row>
    <row r="41" spans="1:12" s="1" customFormat="1" ht="30" customHeight="1">
      <c r="A41" s="36"/>
      <c r="B41" s="58"/>
      <c r="C41" s="1786"/>
      <c r="D41" s="18" t="s">
        <v>35</v>
      </c>
      <c r="E41" s="19">
        <v>190</v>
      </c>
      <c r="F41" s="1397" t="s">
        <v>442</v>
      </c>
      <c r="G41" s="52">
        <f t="shared" si="3"/>
        <v>100</v>
      </c>
      <c r="H41" s="1399" t="s">
        <v>469</v>
      </c>
    </row>
    <row r="42" spans="1:12" s="1" customFormat="1" ht="30" customHeight="1">
      <c r="A42" s="39"/>
      <c r="B42" s="59"/>
      <c r="C42" s="1787"/>
      <c r="D42" s="18" t="s">
        <v>38</v>
      </c>
      <c r="E42" s="19">
        <v>220</v>
      </c>
      <c r="F42" s="1398" t="s">
        <v>443</v>
      </c>
      <c r="G42" s="60">
        <f t="shared" si="3"/>
        <v>100</v>
      </c>
      <c r="H42" s="1399" t="s">
        <v>470</v>
      </c>
    </row>
    <row r="43" spans="1:12" s="1" customFormat="1" ht="30" customHeight="1">
      <c r="A43" s="1782" t="s">
        <v>171</v>
      </c>
      <c r="B43" s="1782" t="s">
        <v>172</v>
      </c>
      <c r="C43" s="61" t="s">
        <v>173</v>
      </c>
      <c r="D43" s="62" t="s">
        <v>27</v>
      </c>
      <c r="E43" s="63"/>
      <c r="F43" s="64"/>
      <c r="G43" s="472"/>
      <c r="H43" s="56"/>
    </row>
    <row r="44" spans="1:12" s="1" customFormat="1" ht="30" customHeight="1">
      <c r="A44" s="1782"/>
      <c r="B44" s="1782"/>
      <c r="C44" s="65"/>
      <c r="D44" s="66" t="s">
        <v>32</v>
      </c>
      <c r="E44" s="67"/>
      <c r="F44" s="68"/>
      <c r="G44" s="68"/>
      <c r="H44" s="56"/>
    </row>
    <row r="45" spans="1:12" s="1" customFormat="1" ht="30" customHeight="1">
      <c r="A45" s="1782"/>
      <c r="B45" s="1782"/>
      <c r="C45" s="65"/>
      <c r="D45" s="66" t="s">
        <v>35</v>
      </c>
      <c r="E45" s="1441">
        <v>1</v>
      </c>
      <c r="F45" s="70">
        <v>1</v>
      </c>
      <c r="G45" s="1437">
        <f>F45/E45*100</f>
        <v>100</v>
      </c>
      <c r="H45" s="56" t="s">
        <v>277</v>
      </c>
    </row>
    <row r="46" spans="1:12" s="1" customFormat="1" ht="30" customHeight="1">
      <c r="A46" s="1782"/>
      <c r="B46" s="1782"/>
      <c r="C46" s="65"/>
      <c r="D46" s="71" t="s">
        <v>38</v>
      </c>
      <c r="E46" s="72"/>
      <c r="F46" s="73"/>
      <c r="G46" s="73"/>
      <c r="H46" s="56"/>
    </row>
    <row r="47" spans="1:12" s="1" customFormat="1" ht="30" customHeight="1">
      <c r="A47" s="55" t="s">
        <v>174</v>
      </c>
      <c r="B47" s="74" t="s">
        <v>175</v>
      </c>
      <c r="C47" s="1400" t="s">
        <v>180</v>
      </c>
      <c r="D47" s="18" t="s">
        <v>27</v>
      </c>
      <c r="E47" s="75">
        <v>0</v>
      </c>
      <c r="F47" s="52">
        <v>0</v>
      </c>
      <c r="G47" s="52">
        <v>0</v>
      </c>
      <c r="H47" s="76"/>
    </row>
    <row r="48" spans="1:12" s="1" customFormat="1" ht="30" customHeight="1">
      <c r="A48" s="36"/>
      <c r="B48" s="77"/>
      <c r="C48" s="78"/>
      <c r="D48" s="18" t="s">
        <v>32</v>
      </c>
      <c r="E48" s="75"/>
      <c r="F48" s="52">
        <v>0</v>
      </c>
      <c r="G48" s="52">
        <v>0</v>
      </c>
      <c r="H48" s="79"/>
    </row>
    <row r="49" spans="1:10" s="1" customFormat="1" ht="30" customHeight="1">
      <c r="A49" s="36"/>
      <c r="B49" s="77"/>
      <c r="C49" s="78"/>
      <c r="D49" s="18" t="s">
        <v>35</v>
      </c>
      <c r="E49" s="75">
        <v>0</v>
      </c>
      <c r="F49" s="52"/>
      <c r="G49" s="52"/>
      <c r="H49" s="80"/>
    </row>
    <row r="50" spans="1:10" s="1" customFormat="1" ht="34.5" customHeight="1">
      <c r="A50" s="39"/>
      <c r="B50" s="59"/>
      <c r="C50" s="81"/>
      <c r="D50" s="18" t="s">
        <v>38</v>
      </c>
      <c r="E50" s="75">
        <v>4</v>
      </c>
      <c r="F50" s="1397" t="s">
        <v>123</v>
      </c>
      <c r="G50" s="1437">
        <f>F50/E50*100</f>
        <v>100</v>
      </c>
      <c r="H50" s="1402" t="s">
        <v>445</v>
      </c>
    </row>
    <row r="51" spans="1:10" s="1" customFormat="1" ht="30" customHeight="1">
      <c r="A51" s="55" t="s">
        <v>278</v>
      </c>
      <c r="B51" s="74" t="s">
        <v>177</v>
      </c>
      <c r="C51" s="1400" t="s">
        <v>197</v>
      </c>
      <c r="D51" s="29" t="s">
        <v>27</v>
      </c>
      <c r="E51" s="82">
        <v>0</v>
      </c>
      <c r="F51" s="52">
        <v>0</v>
      </c>
      <c r="G51" s="52">
        <v>0</v>
      </c>
      <c r="H51" s="54"/>
    </row>
    <row r="52" spans="1:10" s="1" customFormat="1" ht="30" customHeight="1">
      <c r="A52" s="36"/>
      <c r="B52" s="77"/>
      <c r="C52" s="78"/>
      <c r="D52" s="18" t="s">
        <v>32</v>
      </c>
      <c r="E52" s="75"/>
      <c r="F52" s="52">
        <v>0</v>
      </c>
      <c r="G52" s="52">
        <v>0</v>
      </c>
      <c r="H52" s="56"/>
    </row>
    <row r="53" spans="1:10" s="1" customFormat="1" ht="30" customHeight="1">
      <c r="A53" s="36"/>
      <c r="B53" s="77"/>
      <c r="C53" s="78"/>
      <c r="D53" s="18" t="s">
        <v>35</v>
      </c>
      <c r="E53" s="75">
        <v>0</v>
      </c>
      <c r="F53" s="52"/>
      <c r="G53" s="52"/>
      <c r="H53" s="83"/>
    </row>
    <row r="54" spans="1:10" s="1" customFormat="1" ht="36.75" customHeight="1">
      <c r="A54" s="39"/>
      <c r="B54" s="59"/>
      <c r="C54" s="78"/>
      <c r="D54" s="50" t="s">
        <v>38</v>
      </c>
      <c r="E54" s="75">
        <v>3</v>
      </c>
      <c r="F54" s="1397" t="s">
        <v>55</v>
      </c>
      <c r="G54" s="1437">
        <f>F54/E54*100</f>
        <v>100</v>
      </c>
      <c r="H54" s="1403" t="s">
        <v>446</v>
      </c>
    </row>
    <row r="55" spans="1:10" s="1" customFormat="1" ht="30" customHeight="1">
      <c r="A55" s="1737" t="s">
        <v>178</v>
      </c>
      <c r="B55" s="74" t="s">
        <v>179</v>
      </c>
      <c r="C55" s="1400" t="s">
        <v>444</v>
      </c>
      <c r="D55" s="18" t="s">
        <v>27</v>
      </c>
      <c r="E55" s="75">
        <v>0</v>
      </c>
      <c r="F55" s="52">
        <v>0</v>
      </c>
      <c r="G55" s="52">
        <v>0</v>
      </c>
      <c r="H55" s="83"/>
    </row>
    <row r="56" spans="1:10" s="1" customFormat="1" ht="36" customHeight="1">
      <c r="A56" s="1675"/>
      <c r="B56" s="77"/>
      <c r="C56" s="78"/>
      <c r="D56" s="18" t="s">
        <v>32</v>
      </c>
      <c r="E56" s="75"/>
      <c r="F56" s="52">
        <v>0</v>
      </c>
      <c r="G56" s="52">
        <v>0</v>
      </c>
      <c r="H56" s="51"/>
    </row>
    <row r="57" spans="1:10" s="1" customFormat="1" ht="30" customHeight="1">
      <c r="A57" s="1675"/>
      <c r="B57" s="77"/>
      <c r="C57" s="78"/>
      <c r="D57" s="18" t="s">
        <v>35</v>
      </c>
      <c r="E57" s="75">
        <v>0</v>
      </c>
      <c r="F57" s="52"/>
      <c r="G57" s="52"/>
      <c r="H57" s="83"/>
    </row>
    <row r="58" spans="1:10" s="1" customFormat="1" ht="26.25" customHeight="1">
      <c r="A58" s="39"/>
      <c r="B58" s="59"/>
      <c r="C58" s="78"/>
      <c r="D58" s="50" t="s">
        <v>38</v>
      </c>
      <c r="E58" s="82">
        <v>2</v>
      </c>
      <c r="F58" s="1401" t="s">
        <v>72</v>
      </c>
      <c r="G58" s="1437">
        <f>F58/E58*100</f>
        <v>100</v>
      </c>
      <c r="H58" s="1404" t="s">
        <v>447</v>
      </c>
    </row>
    <row r="59" spans="1:10" s="1" customFormat="1" ht="27.75" customHeight="1">
      <c r="A59" s="55" t="s">
        <v>183</v>
      </c>
      <c r="B59" s="84" t="s">
        <v>184</v>
      </c>
      <c r="C59" s="1788" t="s">
        <v>54</v>
      </c>
      <c r="D59" s="18" t="s">
        <v>27</v>
      </c>
      <c r="E59" s="19">
        <v>3</v>
      </c>
      <c r="F59" s="86">
        <v>3</v>
      </c>
      <c r="G59" s="87">
        <f t="shared" ref="G59:G66" si="4">F59/E59*100</f>
        <v>100</v>
      </c>
      <c r="H59" s="88" t="s">
        <v>279</v>
      </c>
      <c r="J59" s="2"/>
    </row>
    <row r="60" spans="1:10" s="1" customFormat="1" ht="24" customHeight="1">
      <c r="A60" s="36"/>
      <c r="B60" s="37"/>
      <c r="C60" s="1789"/>
      <c r="D60" s="18" t="s">
        <v>32</v>
      </c>
      <c r="E60" s="19">
        <v>3</v>
      </c>
      <c r="F60" s="34" t="s">
        <v>55</v>
      </c>
      <c r="G60" s="87">
        <f t="shared" si="4"/>
        <v>100</v>
      </c>
      <c r="H60" s="88" t="s">
        <v>279</v>
      </c>
    </row>
    <row r="61" spans="1:10" s="1" customFormat="1" ht="27" customHeight="1">
      <c r="A61" s="36"/>
      <c r="B61" s="37"/>
      <c r="C61" s="1789"/>
      <c r="D61" s="18" t="s">
        <v>35</v>
      </c>
      <c r="E61" s="19">
        <v>3</v>
      </c>
      <c r="F61" s="34" t="s">
        <v>55</v>
      </c>
      <c r="G61" s="87">
        <f t="shared" si="4"/>
        <v>100</v>
      </c>
      <c r="H61" s="88" t="s">
        <v>279</v>
      </c>
    </row>
    <row r="62" spans="1:10" s="1" customFormat="1" ht="27.75" customHeight="1">
      <c r="A62" s="36"/>
      <c r="B62" s="40"/>
      <c r="C62" s="1790"/>
      <c r="D62" s="50" t="s">
        <v>38</v>
      </c>
      <c r="E62" s="19">
        <v>3</v>
      </c>
      <c r="F62" s="1398" t="s">
        <v>55</v>
      </c>
      <c r="G62" s="87">
        <f t="shared" si="4"/>
        <v>100</v>
      </c>
      <c r="H62" s="88" t="s">
        <v>279</v>
      </c>
    </row>
    <row r="63" spans="1:10" s="1" customFormat="1" ht="30" customHeight="1">
      <c r="A63" s="55" t="s">
        <v>280</v>
      </c>
      <c r="B63" s="84" t="s">
        <v>186</v>
      </c>
      <c r="C63" s="1791" t="s">
        <v>54</v>
      </c>
      <c r="D63" s="18" t="s">
        <v>27</v>
      </c>
      <c r="E63" s="19">
        <v>3</v>
      </c>
      <c r="F63" s="91">
        <v>3</v>
      </c>
      <c r="G63" s="92">
        <f t="shared" si="4"/>
        <v>100</v>
      </c>
      <c r="H63" s="1406" t="s">
        <v>187</v>
      </c>
    </row>
    <row r="64" spans="1:10" s="1" customFormat="1" ht="30" customHeight="1">
      <c r="A64" s="36"/>
      <c r="B64" s="37"/>
      <c r="C64" s="1792"/>
      <c r="D64" s="18" t="s">
        <v>32</v>
      </c>
      <c r="E64" s="19">
        <v>3</v>
      </c>
      <c r="F64" s="93" t="s">
        <v>55</v>
      </c>
      <c r="G64" s="92">
        <f t="shared" si="4"/>
        <v>100</v>
      </c>
      <c r="H64" s="48" t="s">
        <v>187</v>
      </c>
    </row>
    <row r="65" spans="1:10" s="1" customFormat="1" ht="30" customHeight="1">
      <c r="A65" s="36"/>
      <c r="B65" s="37"/>
      <c r="C65" s="1792"/>
      <c r="D65" s="18" t="s">
        <v>35</v>
      </c>
      <c r="E65" s="19">
        <v>3</v>
      </c>
      <c r="F65" s="93" t="s">
        <v>55</v>
      </c>
      <c r="G65" s="92">
        <f t="shared" si="4"/>
        <v>100</v>
      </c>
      <c r="H65" s="48" t="s">
        <v>187</v>
      </c>
    </row>
    <row r="66" spans="1:10" s="1" customFormat="1" ht="30" customHeight="1">
      <c r="A66" s="39"/>
      <c r="B66" s="40"/>
      <c r="C66" s="1793"/>
      <c r="D66" s="18" t="s">
        <v>38</v>
      </c>
      <c r="E66" s="19">
        <v>3</v>
      </c>
      <c r="F66" s="1405" t="s">
        <v>55</v>
      </c>
      <c r="G66" s="92">
        <f t="shared" si="4"/>
        <v>100</v>
      </c>
      <c r="H66" s="1399" t="s">
        <v>187</v>
      </c>
    </row>
    <row r="67" spans="1:10" s="1" customFormat="1" ht="30" customHeight="1">
      <c r="A67" s="55" t="s">
        <v>188</v>
      </c>
      <c r="B67" s="84" t="s">
        <v>189</v>
      </c>
      <c r="C67" s="85" t="s">
        <v>190</v>
      </c>
      <c r="D67" s="18" t="s">
        <v>27</v>
      </c>
      <c r="E67" s="19" t="s">
        <v>51</v>
      </c>
      <c r="F67" s="98" t="s">
        <v>51</v>
      </c>
      <c r="G67" s="98">
        <v>0</v>
      </c>
      <c r="H67" s="99"/>
    </row>
    <row r="68" spans="1:10" s="1" customFormat="1" ht="30" customHeight="1">
      <c r="A68" s="36"/>
      <c r="B68" s="37"/>
      <c r="C68" s="89"/>
      <c r="D68" s="18" t="s">
        <v>32</v>
      </c>
      <c r="E68" s="19">
        <v>1</v>
      </c>
      <c r="F68" s="98">
        <v>1</v>
      </c>
      <c r="G68" s="92">
        <f t="shared" ref="G68:G69" si="5">F68/E68*100</f>
        <v>100</v>
      </c>
      <c r="H68" s="100" t="s">
        <v>281</v>
      </c>
    </row>
    <row r="69" spans="1:10" s="1" customFormat="1" ht="30" customHeight="1">
      <c r="A69" s="36"/>
      <c r="B69" s="37"/>
      <c r="C69" s="89"/>
      <c r="D69" s="18" t="s">
        <v>35</v>
      </c>
      <c r="E69" s="19">
        <v>1</v>
      </c>
      <c r="F69" s="93" t="s">
        <v>102</v>
      </c>
      <c r="G69" s="92">
        <f t="shared" si="5"/>
        <v>100</v>
      </c>
      <c r="H69" s="97" t="s">
        <v>282</v>
      </c>
    </row>
    <row r="70" spans="1:10" s="1" customFormat="1" ht="30" customHeight="1">
      <c r="A70" s="36"/>
      <c r="B70" s="40"/>
      <c r="C70" s="90"/>
      <c r="D70" s="50" t="s">
        <v>38</v>
      </c>
      <c r="E70" s="19" t="s">
        <v>51</v>
      </c>
      <c r="F70" s="98"/>
      <c r="G70" s="101"/>
      <c r="H70" s="100"/>
    </row>
    <row r="71" spans="1:10" s="1" customFormat="1" ht="40.5" customHeight="1">
      <c r="A71" s="102" t="s">
        <v>191</v>
      </c>
      <c r="B71" s="1783" t="s">
        <v>192</v>
      </c>
      <c r="C71" s="103" t="s">
        <v>54</v>
      </c>
      <c r="D71" s="18" t="s">
        <v>27</v>
      </c>
      <c r="E71" s="19">
        <v>3</v>
      </c>
      <c r="F71" s="1405" t="s">
        <v>55</v>
      </c>
      <c r="G71" s="92">
        <f t="shared" ref="G71:G74" si="6">F71/E71*100</f>
        <v>100</v>
      </c>
      <c r="H71" s="97" t="s">
        <v>283</v>
      </c>
    </row>
    <row r="72" spans="1:10" s="1" customFormat="1" ht="30" customHeight="1">
      <c r="A72" s="36"/>
      <c r="B72" s="1687"/>
      <c r="C72" s="103"/>
      <c r="D72" s="18" t="s">
        <v>32</v>
      </c>
      <c r="E72" s="19">
        <v>3</v>
      </c>
      <c r="F72" s="105" t="s">
        <v>55</v>
      </c>
      <c r="G72" s="92">
        <f t="shared" si="6"/>
        <v>100</v>
      </c>
      <c r="H72" s="97" t="s">
        <v>284</v>
      </c>
    </row>
    <row r="73" spans="1:10" s="1" customFormat="1" ht="30" customHeight="1">
      <c r="A73" s="36"/>
      <c r="B73" s="37"/>
      <c r="C73" s="103"/>
      <c r="D73" s="18" t="s">
        <v>35</v>
      </c>
      <c r="E73" s="19">
        <v>3</v>
      </c>
      <c r="F73" s="105" t="s">
        <v>55</v>
      </c>
      <c r="G73" s="92">
        <f t="shared" si="6"/>
        <v>100</v>
      </c>
      <c r="H73" s="97" t="s">
        <v>284</v>
      </c>
    </row>
    <row r="74" spans="1:10" s="1" customFormat="1" ht="33" customHeight="1">
      <c r="A74" s="39"/>
      <c r="B74" s="40"/>
      <c r="C74" s="103"/>
      <c r="D74" s="50" t="s">
        <v>38</v>
      </c>
      <c r="E74" s="19">
        <v>3</v>
      </c>
      <c r="F74" s="1407" t="s">
        <v>55</v>
      </c>
      <c r="G74" s="92">
        <f t="shared" si="6"/>
        <v>100</v>
      </c>
      <c r="H74" s="97" t="s">
        <v>448</v>
      </c>
    </row>
    <row r="75" spans="1:10" s="1" customFormat="1" ht="30" customHeight="1">
      <c r="A75" s="1765" t="s">
        <v>195</v>
      </c>
      <c r="B75" s="84" t="s">
        <v>196</v>
      </c>
      <c r="C75" s="1794" t="s">
        <v>444</v>
      </c>
      <c r="D75" s="18" t="s">
        <v>27</v>
      </c>
      <c r="E75" s="19">
        <v>2</v>
      </c>
      <c r="F75" s="106">
        <v>2</v>
      </c>
      <c r="G75" s="92">
        <f t="shared" ref="G75:G82" si="7">F75/E75*100</f>
        <v>100</v>
      </c>
      <c r="H75" s="1403" t="s">
        <v>449</v>
      </c>
      <c r="J75" s="2"/>
    </row>
    <row r="76" spans="1:10" s="1" customFormat="1" ht="30" customHeight="1">
      <c r="A76" s="1675"/>
      <c r="B76" s="37"/>
      <c r="C76" s="1795"/>
      <c r="D76" s="18" t="s">
        <v>32</v>
      </c>
      <c r="E76" s="19">
        <v>2</v>
      </c>
      <c r="F76" s="1408" t="s">
        <v>72</v>
      </c>
      <c r="G76" s="92">
        <f t="shared" si="7"/>
        <v>100</v>
      </c>
      <c r="H76" s="56" t="s">
        <v>285</v>
      </c>
    </row>
    <row r="77" spans="1:10" s="1" customFormat="1" ht="30" customHeight="1">
      <c r="A77" s="1675"/>
      <c r="B77" s="37"/>
      <c r="C77" s="1795"/>
      <c r="D77" s="18" t="s">
        <v>35</v>
      </c>
      <c r="E77" s="19">
        <v>2</v>
      </c>
      <c r="F77" s="109">
        <v>2</v>
      </c>
      <c r="G77" s="92">
        <f t="shared" si="7"/>
        <v>100</v>
      </c>
      <c r="H77" s="56" t="s">
        <v>285</v>
      </c>
    </row>
    <row r="78" spans="1:10" s="1" customFormat="1" ht="30" customHeight="1">
      <c r="A78" s="36"/>
      <c r="B78" s="37"/>
      <c r="C78" s="1796"/>
      <c r="D78" s="50" t="s">
        <v>38</v>
      </c>
      <c r="E78" s="19">
        <v>2</v>
      </c>
      <c r="F78" s="1408" t="s">
        <v>72</v>
      </c>
      <c r="G78" s="92">
        <f t="shared" si="7"/>
        <v>100</v>
      </c>
      <c r="H78" s="56" t="s">
        <v>285</v>
      </c>
    </row>
    <row r="79" spans="1:10" s="1" customFormat="1" ht="30" customHeight="1">
      <c r="A79" s="55" t="s">
        <v>198</v>
      </c>
      <c r="B79" s="84" t="s">
        <v>199</v>
      </c>
      <c r="C79" s="1797" t="s">
        <v>200</v>
      </c>
      <c r="D79" s="18" t="s">
        <v>27</v>
      </c>
      <c r="E79" s="108">
        <v>4</v>
      </c>
      <c r="F79" s="678" t="s">
        <v>123</v>
      </c>
      <c r="G79" s="92">
        <f t="shared" si="7"/>
        <v>100</v>
      </c>
      <c r="H79" s="1439" t="s">
        <v>286</v>
      </c>
      <c r="I79" s="141"/>
    </row>
    <row r="80" spans="1:10" s="1" customFormat="1" ht="39" customHeight="1">
      <c r="A80" s="36"/>
      <c r="B80" s="37"/>
      <c r="C80" s="1795"/>
      <c r="D80" s="18" t="s">
        <v>32</v>
      </c>
      <c r="E80" s="108">
        <v>3</v>
      </c>
      <c r="F80" s="107" t="s">
        <v>55</v>
      </c>
      <c r="G80" s="92">
        <f t="shared" si="7"/>
        <v>100</v>
      </c>
      <c r="H80" s="1439" t="s">
        <v>476</v>
      </c>
      <c r="I80" s="141"/>
    </row>
    <row r="81" spans="1:9" s="1" customFormat="1" ht="35.25" customHeight="1">
      <c r="A81" s="36"/>
      <c r="B81" s="37"/>
      <c r="C81" s="1795"/>
      <c r="D81" s="18" t="s">
        <v>35</v>
      </c>
      <c r="E81" s="108">
        <v>0</v>
      </c>
      <c r="F81" s="107" t="s">
        <v>170</v>
      </c>
      <c r="G81" s="92">
        <v>0</v>
      </c>
      <c r="H81" s="1439"/>
      <c r="I81" s="141"/>
    </row>
    <row r="82" spans="1:9" s="1" customFormat="1" ht="30" customHeight="1">
      <c r="A82" s="39"/>
      <c r="B82" s="40"/>
      <c r="C82" s="1796"/>
      <c r="D82" s="18" t="s">
        <v>38</v>
      </c>
      <c r="E82" s="108">
        <v>7</v>
      </c>
      <c r="F82" s="109">
        <v>7</v>
      </c>
      <c r="G82" s="92">
        <f t="shared" si="7"/>
        <v>100</v>
      </c>
      <c r="H82" s="1439" t="s">
        <v>477</v>
      </c>
      <c r="I82" s="141"/>
    </row>
    <row r="83" spans="1:9" s="2" customFormat="1" ht="24.75" customHeight="1">
      <c r="A83" s="1780" t="s">
        <v>201</v>
      </c>
      <c r="B83" s="1783" t="s">
        <v>202</v>
      </c>
      <c r="C83" s="1794" t="s">
        <v>173</v>
      </c>
      <c r="D83" s="18" t="s">
        <v>27</v>
      </c>
      <c r="E83" s="108" t="s">
        <v>51</v>
      </c>
      <c r="F83" s="110">
        <v>0</v>
      </c>
      <c r="G83" s="111">
        <v>0</v>
      </c>
      <c r="H83" s="112">
        <v>100</v>
      </c>
    </row>
    <row r="84" spans="1:9" s="1" customFormat="1" ht="32.25" customHeight="1">
      <c r="A84" s="1781"/>
      <c r="B84" s="1730"/>
      <c r="C84" s="1795"/>
      <c r="D84" s="18" t="s">
        <v>32</v>
      </c>
      <c r="E84" s="108" t="s">
        <v>51</v>
      </c>
      <c r="F84" s="110">
        <v>1</v>
      </c>
      <c r="G84" s="92"/>
      <c r="H84" s="53"/>
    </row>
    <row r="85" spans="1:9" s="1" customFormat="1" ht="32.25" customHeight="1">
      <c r="A85" s="113"/>
      <c r="B85" s="114"/>
      <c r="C85" s="1795"/>
      <c r="D85" s="18" t="s">
        <v>35</v>
      </c>
      <c r="E85" s="108">
        <v>1</v>
      </c>
      <c r="F85" s="110">
        <v>1</v>
      </c>
      <c r="G85" s="52">
        <f>F85/E85*100</f>
        <v>100</v>
      </c>
      <c r="H85" s="53" t="s">
        <v>287</v>
      </c>
    </row>
    <row r="86" spans="1:9" s="1" customFormat="1" ht="24.75" customHeight="1">
      <c r="A86" s="113"/>
      <c r="B86" s="114"/>
      <c r="C86" s="1795"/>
      <c r="D86" s="50" t="s">
        <v>38</v>
      </c>
      <c r="E86" s="1480" t="s">
        <v>51</v>
      </c>
      <c r="F86" s="1481"/>
      <c r="G86" s="1482"/>
      <c r="H86" s="83"/>
    </row>
    <row r="87" spans="1:9" s="1" customFormat="1" ht="30" customHeight="1">
      <c r="A87" s="1780" t="s">
        <v>203</v>
      </c>
      <c r="B87" s="1783" t="s">
        <v>204</v>
      </c>
      <c r="C87" s="1797" t="s">
        <v>205</v>
      </c>
      <c r="D87" s="18" t="s">
        <v>27</v>
      </c>
      <c r="E87" s="680" t="s">
        <v>51</v>
      </c>
      <c r="F87" s="117">
        <v>0</v>
      </c>
      <c r="G87" s="117">
        <v>0</v>
      </c>
      <c r="H87" s="118">
        <v>100</v>
      </c>
    </row>
    <row r="88" spans="1:9" ht="26.25" customHeight="1">
      <c r="A88" s="1781"/>
      <c r="B88" s="1742"/>
      <c r="C88" s="1795"/>
      <c r="D88" s="18" t="s">
        <v>32</v>
      </c>
      <c r="E88" s="116">
        <v>6</v>
      </c>
      <c r="F88" s="34" t="s">
        <v>156</v>
      </c>
      <c r="G88" s="92">
        <f t="shared" ref="G88:G90" si="8">F88/E88*100</f>
        <v>100</v>
      </c>
      <c r="H88" s="1438" t="s">
        <v>288</v>
      </c>
    </row>
    <row r="89" spans="1:9" ht="23.25" customHeight="1">
      <c r="A89" s="113"/>
      <c r="B89" s="1742"/>
      <c r="C89" s="1795"/>
      <c r="D89" s="18" t="s">
        <v>35</v>
      </c>
      <c r="E89" s="119">
        <v>3</v>
      </c>
      <c r="F89" s="34" t="s">
        <v>55</v>
      </c>
      <c r="G89" s="92">
        <f t="shared" si="8"/>
        <v>100</v>
      </c>
      <c r="H89" s="1438" t="s">
        <v>478</v>
      </c>
    </row>
    <row r="90" spans="1:9" ht="27.75" customHeight="1">
      <c r="A90" s="120"/>
      <c r="B90" s="121"/>
      <c r="C90" s="1798"/>
      <c r="D90" s="122" t="s">
        <v>38</v>
      </c>
      <c r="E90" s="123">
        <v>1</v>
      </c>
      <c r="F90" s="1409" t="s">
        <v>102</v>
      </c>
      <c r="G90" s="92">
        <f t="shared" si="8"/>
        <v>100</v>
      </c>
      <c r="H90" s="1438" t="s">
        <v>479</v>
      </c>
    </row>
    <row r="91" spans="1:9" ht="26.25" customHeight="1">
      <c r="A91" s="124"/>
      <c r="B91" s="125"/>
      <c r="C91" s="126"/>
      <c r="D91" s="127"/>
      <c r="E91" s="128"/>
      <c r="F91" s="1778" t="s">
        <v>450</v>
      </c>
      <c r="G91" s="1779"/>
      <c r="H91" s="1779"/>
    </row>
    <row r="92" spans="1:9" ht="16.5">
      <c r="A92" s="124"/>
      <c r="B92" s="125" t="s">
        <v>218</v>
      </c>
      <c r="C92" s="126"/>
      <c r="D92" s="127"/>
      <c r="E92" s="128"/>
      <c r="F92" s="1760" t="s">
        <v>220</v>
      </c>
      <c r="G92" s="1760"/>
      <c r="H92" s="129"/>
    </row>
    <row r="93" spans="1:9" ht="18.75" customHeight="1">
      <c r="A93" s="130"/>
      <c r="B93" s="125" t="s">
        <v>289</v>
      </c>
      <c r="C93" s="126"/>
      <c r="D93" s="127"/>
      <c r="E93" s="128"/>
      <c r="F93" s="1760" t="s">
        <v>290</v>
      </c>
      <c r="G93" s="1760"/>
      <c r="H93" s="129"/>
    </row>
    <row r="94" spans="1:9" ht="16.5">
      <c r="A94" s="124"/>
      <c r="B94" s="125"/>
      <c r="C94" s="126"/>
      <c r="D94" s="127"/>
      <c r="E94" s="128"/>
      <c r="F94" s="131"/>
      <c r="G94" s="132"/>
      <c r="H94" s="129"/>
    </row>
    <row r="95" spans="1:9" ht="16.5">
      <c r="A95" s="124"/>
      <c r="B95" s="125"/>
      <c r="C95" s="126"/>
      <c r="D95" s="127"/>
      <c r="E95" s="128"/>
      <c r="F95" s="131"/>
      <c r="G95" s="132"/>
      <c r="H95" s="129"/>
    </row>
    <row r="96" spans="1:9" ht="18.75" customHeight="1">
      <c r="A96" s="133"/>
      <c r="B96" s="134"/>
      <c r="C96" s="135"/>
      <c r="D96" s="135"/>
      <c r="E96" s="136"/>
      <c r="F96" s="137"/>
      <c r="G96" s="137"/>
      <c r="H96" s="133"/>
    </row>
    <row r="97" spans="1:8" ht="16.5">
      <c r="A97" s="133"/>
      <c r="B97" s="138" t="s">
        <v>291</v>
      </c>
      <c r="C97" s="135"/>
      <c r="D97" s="135"/>
      <c r="E97" s="136"/>
      <c r="F97" s="139" t="s">
        <v>221</v>
      </c>
      <c r="G97" s="139"/>
      <c r="H97" s="133"/>
    </row>
    <row r="98" spans="1:8" ht="16.5">
      <c r="A98" s="133"/>
      <c r="B98" s="133" t="s">
        <v>292</v>
      </c>
      <c r="C98" s="135"/>
      <c r="D98" s="135"/>
      <c r="E98" s="136"/>
      <c r="F98" s="137" t="s">
        <v>236</v>
      </c>
      <c r="G98" s="137"/>
      <c r="H98" s="133"/>
    </row>
    <row r="99" spans="1:8" ht="16.5">
      <c r="A99" s="133"/>
      <c r="B99" s="134"/>
      <c r="C99" s="135"/>
      <c r="D99" s="135"/>
      <c r="E99" s="133"/>
      <c r="F99" s="137" t="s">
        <v>222</v>
      </c>
      <c r="G99" s="135"/>
      <c r="H99" s="133"/>
    </row>
    <row r="100" spans="1:8" ht="16.5">
      <c r="A100" s="133"/>
      <c r="B100" s="134"/>
      <c r="C100" s="135"/>
      <c r="D100" s="135"/>
      <c r="E100" s="133"/>
      <c r="F100" s="140"/>
      <c r="G100" s="135"/>
      <c r="H100" s="133"/>
    </row>
    <row r="101" spans="1:8" ht="16.5">
      <c r="A101" s="133"/>
      <c r="B101" s="134"/>
      <c r="C101" s="135"/>
      <c r="D101" s="135"/>
      <c r="E101" s="133"/>
      <c r="F101" s="140"/>
      <c r="G101" s="135"/>
      <c r="H101" s="133"/>
    </row>
  </sheetData>
  <mergeCells count="46">
    <mergeCell ref="A55:A57"/>
    <mergeCell ref="B87:B89"/>
    <mergeCell ref="C19:C22"/>
    <mergeCell ref="C23:C26"/>
    <mergeCell ref="C27:C30"/>
    <mergeCell ref="C31:C34"/>
    <mergeCell ref="C35:C38"/>
    <mergeCell ref="C39:C42"/>
    <mergeCell ref="C59:C62"/>
    <mergeCell ref="C63:C66"/>
    <mergeCell ref="C75:C78"/>
    <mergeCell ref="C79:C82"/>
    <mergeCell ref="C83:C86"/>
    <mergeCell ref="C87:C90"/>
    <mergeCell ref="B35:B36"/>
    <mergeCell ref="B39:B40"/>
    <mergeCell ref="B43:B46"/>
    <mergeCell ref="B71:B72"/>
    <mergeCell ref="B83:B84"/>
    <mergeCell ref="B15:B16"/>
    <mergeCell ref="B19:B20"/>
    <mergeCell ref="B23:B24"/>
    <mergeCell ref="B27:B28"/>
    <mergeCell ref="B31:B32"/>
    <mergeCell ref="D6:E6"/>
    <mergeCell ref="F91:H91"/>
    <mergeCell ref="F92:G92"/>
    <mergeCell ref="F93:G93"/>
    <mergeCell ref="A7:A8"/>
    <mergeCell ref="A11:A12"/>
    <mergeCell ref="A19:A20"/>
    <mergeCell ref="A27:A28"/>
    <mergeCell ref="A31:A32"/>
    <mergeCell ref="A39:A40"/>
    <mergeCell ref="A43:A46"/>
    <mergeCell ref="A75:A77"/>
    <mergeCell ref="A83:A84"/>
    <mergeCell ref="A87:A88"/>
    <mergeCell ref="B7:B8"/>
    <mergeCell ref="B11:B12"/>
    <mergeCell ref="A1:H1"/>
    <mergeCell ref="A2:H2"/>
    <mergeCell ref="A3:H3"/>
    <mergeCell ref="A4:G4"/>
    <mergeCell ref="D5:E5"/>
    <mergeCell ref="H4:H5"/>
  </mergeCells>
  <phoneticPr fontId="111" type="noConversion"/>
  <pageMargins left="0.74" right="0" top="0.54" bottom="0.46" header="0.18" footer="0.2"/>
  <pageSetup paperSize="5" scale="81" orientation="landscape" r:id="rId1"/>
  <rowBreaks count="3" manualBreakCount="3">
    <brk id="22" max="9" man="1"/>
    <brk id="38" max="9" man="1"/>
    <brk id="58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56CC4-5609-435F-8F66-CB5B74FE7A1F}">
  <sheetPr>
    <tabColor rgb="FF66FF33"/>
  </sheetPr>
  <dimension ref="A1:AO139"/>
  <sheetViews>
    <sheetView showGridLines="0" topLeftCell="C52" zoomScale="95" zoomScaleNormal="95" workbookViewId="0">
      <selection activeCell="Q58" sqref="Q58"/>
    </sheetView>
  </sheetViews>
  <sheetFormatPr defaultColWidth="9.140625" defaultRowHeight="14.25"/>
  <cols>
    <col min="1" max="1" width="4.5703125" style="686" customWidth="1"/>
    <col min="2" max="2" width="7.85546875" style="686" customWidth="1"/>
    <col min="3" max="3" width="20.42578125" style="686" customWidth="1"/>
    <col min="4" max="4" width="23.5703125" style="686" customWidth="1"/>
    <col min="5" max="8" width="6.7109375" style="686" hidden="1" customWidth="1"/>
    <col min="9" max="9" width="7.42578125" style="686" customWidth="1"/>
    <col min="10" max="10" width="15.5703125" style="686" customWidth="1"/>
    <col min="11" max="11" width="8.5703125" style="686" customWidth="1"/>
    <col min="12" max="12" width="13.5703125" style="686" customWidth="1"/>
    <col min="13" max="13" width="8.5703125" style="686" customWidth="1"/>
    <col min="14" max="14" width="13.5703125" style="686" customWidth="1"/>
    <col min="15" max="15" width="8.5703125" style="686" customWidth="1"/>
    <col min="16" max="16" width="12.5703125" style="686" customWidth="1"/>
    <col min="17" max="17" width="7.85546875" style="686" customWidth="1"/>
    <col min="18" max="18" width="14" style="686" customWidth="1"/>
    <col min="19" max="19" width="8.42578125" style="686" customWidth="1"/>
    <col min="20" max="20" width="14.42578125" style="686" customWidth="1"/>
    <col min="21" max="22" width="10.140625" style="686" customWidth="1"/>
    <col min="23" max="23" width="9.28515625" style="686" hidden="1" customWidth="1"/>
    <col min="24" max="24" width="12.7109375" style="686" hidden="1" customWidth="1"/>
    <col min="25" max="26" width="9.28515625" style="686" hidden="1" customWidth="1"/>
    <col min="27" max="27" width="11.85546875" style="689" customWidth="1"/>
    <col min="28" max="28" width="7" style="1385" customWidth="1"/>
    <col min="29" max="29" width="9.140625" style="681"/>
    <col min="30" max="30" width="10.140625" style="681" hidden="1" customWidth="1"/>
    <col min="31" max="31" width="19.5703125" style="681" customWidth="1"/>
    <col min="32" max="32" width="20.28515625" style="681" customWidth="1"/>
    <col min="33" max="33" width="19.7109375" style="681" customWidth="1"/>
    <col min="34" max="34" width="14.42578125" style="681" customWidth="1"/>
    <col min="35" max="35" width="15.28515625" style="683" customWidth="1"/>
    <col min="36" max="37" width="13" style="681" customWidth="1"/>
    <col min="38" max="39" width="14.28515625" style="681" customWidth="1"/>
    <col min="40" max="40" width="6.7109375" style="681" customWidth="1"/>
    <col min="41" max="41" width="9.140625" style="681"/>
    <col min="42" max="16384" width="9.140625" style="684"/>
  </cols>
  <sheetData>
    <row r="1" spans="1:41" ht="15" customHeight="1">
      <c r="A1" s="1827" t="s">
        <v>293</v>
      </c>
      <c r="B1" s="1828"/>
      <c r="C1" s="1828"/>
      <c r="D1" s="1828"/>
      <c r="E1" s="1828"/>
      <c r="F1" s="1828"/>
      <c r="G1" s="1828"/>
      <c r="H1" s="1828"/>
      <c r="I1" s="1828"/>
      <c r="J1" s="1828"/>
      <c r="K1" s="1828"/>
      <c r="L1" s="1828"/>
      <c r="M1" s="1828"/>
      <c r="N1" s="1828"/>
      <c r="O1" s="1828"/>
      <c r="P1" s="1828"/>
      <c r="Q1" s="1828"/>
      <c r="R1" s="1828"/>
      <c r="S1" s="1828"/>
      <c r="T1" s="1828"/>
      <c r="U1" s="1828"/>
      <c r="V1" s="1828"/>
      <c r="W1" s="1828"/>
      <c r="X1" s="1828"/>
      <c r="Y1" s="1828"/>
      <c r="Z1" s="1828"/>
      <c r="AA1" s="1828"/>
      <c r="AB1" s="1829"/>
      <c r="AG1" s="682"/>
    </row>
    <row r="2" spans="1:41">
      <c r="A2" s="1830" t="s">
        <v>294</v>
      </c>
      <c r="B2" s="1831"/>
      <c r="C2" s="1831"/>
      <c r="D2" s="1831"/>
      <c r="E2" s="1831"/>
      <c r="F2" s="1831"/>
      <c r="G2" s="1831"/>
      <c r="H2" s="1831"/>
      <c r="I2" s="1831"/>
      <c r="J2" s="1831"/>
      <c r="K2" s="1831"/>
      <c r="L2" s="1831"/>
      <c r="M2" s="1831"/>
      <c r="N2" s="1831"/>
      <c r="O2" s="1831"/>
      <c r="P2" s="1831"/>
      <c r="Q2" s="1831"/>
      <c r="R2" s="1831"/>
      <c r="S2" s="1831"/>
      <c r="T2" s="1831"/>
      <c r="U2" s="1831"/>
      <c r="V2" s="1831"/>
      <c r="W2" s="1831"/>
      <c r="X2" s="1831"/>
      <c r="Y2" s="1831"/>
      <c r="Z2" s="1831"/>
      <c r="AA2" s="1831"/>
      <c r="AB2" s="1832"/>
      <c r="AG2" s="682"/>
    </row>
    <row r="3" spans="1:41">
      <c r="A3" s="1830" t="s">
        <v>295</v>
      </c>
      <c r="B3" s="1831"/>
      <c r="C3" s="1831"/>
      <c r="D3" s="1831"/>
      <c r="E3" s="1831"/>
      <c r="F3" s="1831"/>
      <c r="G3" s="1831"/>
      <c r="H3" s="1831"/>
      <c r="I3" s="1831"/>
      <c r="J3" s="1831"/>
      <c r="K3" s="1831"/>
      <c r="L3" s="1831"/>
      <c r="M3" s="1831"/>
      <c r="N3" s="1831"/>
      <c r="O3" s="1831"/>
      <c r="P3" s="1831"/>
      <c r="Q3" s="1831"/>
      <c r="R3" s="1831"/>
      <c r="S3" s="1831"/>
      <c r="T3" s="1831"/>
      <c r="U3" s="1831"/>
      <c r="V3" s="1831"/>
      <c r="W3" s="1831"/>
      <c r="X3" s="1831"/>
      <c r="Y3" s="1831"/>
      <c r="Z3" s="1831"/>
      <c r="AA3" s="1831"/>
      <c r="AB3" s="1832"/>
      <c r="AG3" s="682"/>
    </row>
    <row r="4" spans="1:41" ht="7.5" customHeight="1">
      <c r="A4" s="685"/>
      <c r="J4" s="687">
        <f>J9+J62+J68+J92+J98</f>
        <v>3053275300</v>
      </c>
      <c r="L4" s="687">
        <f>L9+L62+L68+L92+L98</f>
        <v>506358129</v>
      </c>
      <c r="N4" s="687">
        <f>N9+N62+N68+N92+N98</f>
        <v>871638605</v>
      </c>
      <c r="O4" s="683"/>
      <c r="P4" s="687" t="e">
        <f>P9+P62+P68+P92+P98</f>
        <v>#VALUE!</v>
      </c>
      <c r="Q4" s="683" t="e">
        <f>P4/J102</f>
        <v>#VALUE!</v>
      </c>
      <c r="R4" s="688"/>
      <c r="S4" s="683"/>
      <c r="T4" s="687">
        <f>T9+T62+T68+T92+T98</f>
        <v>2955619078</v>
      </c>
      <c r="U4" s="687" t="e">
        <f>P4+N4+L4</f>
        <v>#VALUE!</v>
      </c>
      <c r="AB4" s="690"/>
      <c r="AG4" s="682"/>
    </row>
    <row r="5" spans="1:41" ht="30" customHeight="1">
      <c r="A5" s="1833" t="s">
        <v>296</v>
      </c>
      <c r="B5" s="1836" t="s">
        <v>297</v>
      </c>
      <c r="C5" s="1836" t="s">
        <v>298</v>
      </c>
      <c r="D5" s="1836" t="s">
        <v>299</v>
      </c>
      <c r="E5" s="1825" t="s">
        <v>300</v>
      </c>
      <c r="F5" s="1823"/>
      <c r="G5" s="1825" t="s">
        <v>301</v>
      </c>
      <c r="H5" s="1823"/>
      <c r="I5" s="1825" t="s">
        <v>302</v>
      </c>
      <c r="J5" s="1819"/>
      <c r="K5" s="1816" t="s">
        <v>303</v>
      </c>
      <c r="L5" s="1817"/>
      <c r="M5" s="1817"/>
      <c r="N5" s="1817"/>
      <c r="O5" s="1817"/>
      <c r="P5" s="1817"/>
      <c r="Q5" s="1817"/>
      <c r="R5" s="1818"/>
      <c r="S5" s="1819" t="s">
        <v>304</v>
      </c>
      <c r="T5" s="1820"/>
      <c r="U5" s="1819" t="s">
        <v>305</v>
      </c>
      <c r="V5" s="1823"/>
      <c r="W5" s="1825" t="s">
        <v>306</v>
      </c>
      <c r="X5" s="1819"/>
      <c r="Y5" s="1842" t="s">
        <v>307</v>
      </c>
      <c r="Z5" s="1820"/>
      <c r="AA5" s="1823" t="s">
        <v>308</v>
      </c>
      <c r="AB5" s="1839" t="s">
        <v>309</v>
      </c>
      <c r="AG5" s="682"/>
    </row>
    <row r="6" spans="1:41" s="694" customFormat="1" ht="23.25" customHeight="1">
      <c r="A6" s="1834"/>
      <c r="B6" s="1837"/>
      <c r="C6" s="1837"/>
      <c r="D6" s="1837"/>
      <c r="E6" s="1826"/>
      <c r="F6" s="1824"/>
      <c r="G6" s="1826"/>
      <c r="H6" s="1824"/>
      <c r="I6" s="1826"/>
      <c r="J6" s="1821"/>
      <c r="K6" s="1816" t="s">
        <v>310</v>
      </c>
      <c r="L6" s="1817"/>
      <c r="M6" s="1817" t="s">
        <v>311</v>
      </c>
      <c r="N6" s="1817"/>
      <c r="O6" s="1817" t="s">
        <v>312</v>
      </c>
      <c r="P6" s="1817"/>
      <c r="Q6" s="1817" t="s">
        <v>313</v>
      </c>
      <c r="R6" s="1818"/>
      <c r="S6" s="1821"/>
      <c r="T6" s="1822"/>
      <c r="U6" s="1821"/>
      <c r="V6" s="1824"/>
      <c r="W6" s="1826"/>
      <c r="X6" s="1821"/>
      <c r="Y6" s="1843"/>
      <c r="Z6" s="1822"/>
      <c r="AA6" s="1844"/>
      <c r="AB6" s="1840"/>
      <c r="AC6" s="691"/>
      <c r="AD6" s="691"/>
      <c r="AE6" s="691"/>
      <c r="AF6" s="691"/>
      <c r="AG6" s="692"/>
      <c r="AH6" s="691"/>
      <c r="AI6" s="693"/>
      <c r="AJ6" s="691"/>
      <c r="AK6" s="691"/>
      <c r="AL6" s="691"/>
      <c r="AM6" s="691"/>
      <c r="AN6" s="691"/>
      <c r="AO6" s="691"/>
    </row>
    <row r="7" spans="1:41" s="694" customFormat="1" ht="15.75" customHeight="1">
      <c r="A7" s="1835"/>
      <c r="B7" s="1838"/>
      <c r="C7" s="1838"/>
      <c r="D7" s="1838"/>
      <c r="E7" s="695" t="s">
        <v>314</v>
      </c>
      <c r="F7" s="696" t="s">
        <v>315</v>
      </c>
      <c r="G7" s="695" t="s">
        <v>314</v>
      </c>
      <c r="H7" s="696" t="s">
        <v>315</v>
      </c>
      <c r="I7" s="695" t="s">
        <v>314</v>
      </c>
      <c r="J7" s="697" t="s">
        <v>315</v>
      </c>
      <c r="K7" s="698" t="s">
        <v>314</v>
      </c>
      <c r="L7" s="696" t="s">
        <v>315</v>
      </c>
      <c r="M7" s="695" t="s">
        <v>314</v>
      </c>
      <c r="N7" s="696" t="s">
        <v>315</v>
      </c>
      <c r="O7" s="695" t="s">
        <v>314</v>
      </c>
      <c r="P7" s="696" t="s">
        <v>315</v>
      </c>
      <c r="Q7" s="695" t="s">
        <v>314</v>
      </c>
      <c r="R7" s="699" t="s">
        <v>315</v>
      </c>
      <c r="S7" s="700" t="s">
        <v>314</v>
      </c>
      <c r="T7" s="699" t="s">
        <v>315</v>
      </c>
      <c r="U7" s="700" t="s">
        <v>314</v>
      </c>
      <c r="V7" s="696" t="s">
        <v>315</v>
      </c>
      <c r="W7" s="695" t="s">
        <v>314</v>
      </c>
      <c r="X7" s="697" t="s">
        <v>315</v>
      </c>
      <c r="Y7" s="698" t="s">
        <v>314</v>
      </c>
      <c r="Z7" s="699" t="s">
        <v>315</v>
      </c>
      <c r="AA7" s="1824"/>
      <c r="AB7" s="1841"/>
      <c r="AC7" s="691"/>
      <c r="AD7" s="691"/>
      <c r="AE7" s="691"/>
      <c r="AF7" s="691"/>
      <c r="AG7" s="692"/>
      <c r="AH7" s="691"/>
      <c r="AI7" s="693"/>
      <c r="AJ7" s="691"/>
      <c r="AK7" s="691"/>
      <c r="AL7" s="691"/>
      <c r="AM7" s="691"/>
      <c r="AN7" s="691"/>
      <c r="AO7" s="691"/>
    </row>
    <row r="8" spans="1:41" s="694" customFormat="1" ht="15" customHeight="1" thickBot="1">
      <c r="A8" s="701">
        <v>1</v>
      </c>
      <c r="B8" s="702">
        <v>2</v>
      </c>
      <c r="C8" s="702">
        <v>3</v>
      </c>
      <c r="D8" s="702">
        <v>4</v>
      </c>
      <c r="E8" s="1801">
        <v>5</v>
      </c>
      <c r="F8" s="1801"/>
      <c r="G8" s="1801">
        <v>6</v>
      </c>
      <c r="H8" s="1801"/>
      <c r="I8" s="1801">
        <v>7</v>
      </c>
      <c r="J8" s="1804"/>
      <c r="K8" s="1815">
        <v>8</v>
      </c>
      <c r="L8" s="1801"/>
      <c r="M8" s="1801">
        <v>9</v>
      </c>
      <c r="N8" s="1801"/>
      <c r="O8" s="1801">
        <v>10</v>
      </c>
      <c r="P8" s="1801"/>
      <c r="Q8" s="1801">
        <v>11</v>
      </c>
      <c r="R8" s="1802"/>
      <c r="S8" s="1803">
        <v>12</v>
      </c>
      <c r="T8" s="1802"/>
      <c r="U8" s="1803" t="s">
        <v>316</v>
      </c>
      <c r="V8" s="1801"/>
      <c r="W8" s="1801" t="s">
        <v>317</v>
      </c>
      <c r="X8" s="1804"/>
      <c r="Y8" s="1815" t="s">
        <v>318</v>
      </c>
      <c r="Z8" s="1802"/>
      <c r="AA8" s="704">
        <v>16</v>
      </c>
      <c r="AB8" s="703">
        <v>17</v>
      </c>
      <c r="AC8" s="691"/>
      <c r="AD8" s="691"/>
      <c r="AE8" s="691"/>
      <c r="AF8" s="691"/>
      <c r="AG8" s="692"/>
      <c r="AH8" s="691"/>
      <c r="AI8" s="693"/>
      <c r="AJ8" s="691"/>
      <c r="AK8" s="691"/>
      <c r="AL8" s="691"/>
      <c r="AM8" s="691"/>
      <c r="AN8" s="691"/>
      <c r="AO8" s="691"/>
    </row>
    <row r="9" spans="1:41" s="729" customFormat="1" ht="45" customHeight="1" thickTop="1" thickBot="1">
      <c r="A9" s="705" t="s">
        <v>319</v>
      </c>
      <c r="B9" s="706"/>
      <c r="C9" s="707" t="s">
        <v>320</v>
      </c>
      <c r="D9" s="708" t="s">
        <v>96</v>
      </c>
      <c r="E9" s="709"/>
      <c r="F9" s="710"/>
      <c r="G9" s="709"/>
      <c r="H9" s="710"/>
      <c r="I9" s="711">
        <f>'[18]DATA REALISASI MONEV INTERNAL'!F10</f>
        <v>100</v>
      </c>
      <c r="J9" s="712">
        <f>J15+J20+J24+J29+J38+J45+J52+J59</f>
        <v>2877638950</v>
      </c>
      <c r="K9" s="713">
        <f>IFERROR((SUM(K10,K17,K22,K26,K31,K40,K47,K54)/8),"")</f>
        <v>20.452143855466897</v>
      </c>
      <c r="L9" s="714">
        <f>L10+L17+L22+L26+L31+L40+L47+L54</f>
        <v>478308129</v>
      </c>
      <c r="M9" s="713">
        <f>IFERROR((SUM(M10,M17,M22,M26,M31,M40,M47,M54)/8),"")</f>
        <v>24.32528035911772</v>
      </c>
      <c r="N9" s="715">
        <f>N10+N17+N22+N26+N31+N40+N47+N54</f>
        <v>852548005</v>
      </c>
      <c r="O9" s="713">
        <f>IFERROR((SUM(O10,O17,O22,O26,O31,O40,O47,O54)/8),"")</f>
        <v>21.114943467880757</v>
      </c>
      <c r="P9" s="715" t="str">
        <f>IFERROR(P10+P17+P22+#REF!+P26+P31+P40+P47+P54,"")</f>
        <v/>
      </c>
      <c r="Q9" s="713">
        <f>IFERROR((SUM(Q10,Q17,Q22,Q26,Q31,Q40,Q47,Q54)/8),"")</f>
        <v>32.232632317534616</v>
      </c>
      <c r="R9" s="716">
        <f>R10+R17+R22+R26+R31+R40+R47+R54</f>
        <v>833687767</v>
      </c>
      <c r="S9" s="717">
        <f>IFERROR((K9+M9+O9+Q9),"")</f>
        <v>98.124999999999972</v>
      </c>
      <c r="T9" s="716">
        <f>T10+T17+T22+T26+T31+T40+T47+T54</f>
        <v>2794275678</v>
      </c>
      <c r="U9" s="718">
        <f>IFERROR(S9/I9,"")</f>
        <v>0.98124999999999973</v>
      </c>
      <c r="V9" s="719">
        <f>IFERROR(T9/J9,"")</f>
        <v>0.9710306701262853</v>
      </c>
      <c r="W9" s="709"/>
      <c r="X9" s="720"/>
      <c r="Y9" s="721"/>
      <c r="Z9" s="722"/>
      <c r="AA9" s="723" t="s">
        <v>321</v>
      </c>
      <c r="AB9" s="724"/>
      <c r="AC9" s="725"/>
      <c r="AD9" s="725"/>
      <c r="AE9" s="726">
        <f>T9/J9</f>
        <v>0.9710306701262853</v>
      </c>
      <c r="AF9" s="725"/>
      <c r="AG9" s="727"/>
      <c r="AH9" s="725"/>
      <c r="AI9" s="728"/>
      <c r="AJ9" s="725"/>
      <c r="AK9" s="725"/>
      <c r="AL9" s="725"/>
      <c r="AM9" s="725"/>
      <c r="AN9" s="725"/>
      <c r="AO9" s="725"/>
    </row>
    <row r="10" spans="1:41" s="694" customFormat="1" ht="51.75" customHeight="1" thickTop="1">
      <c r="A10" s="730"/>
      <c r="B10" s="731"/>
      <c r="C10" s="732" t="s">
        <v>97</v>
      </c>
      <c r="D10" s="733" t="s">
        <v>322</v>
      </c>
      <c r="E10" s="734"/>
      <c r="F10" s="735">
        <v>0</v>
      </c>
      <c r="G10" s="734"/>
      <c r="H10" s="735"/>
      <c r="I10" s="736">
        <f>'[18]DATA REALISASI MONEV INTERNAL'!F11</f>
        <v>100</v>
      </c>
      <c r="J10" s="737">
        <f>SUM(J11:J14)</f>
        <v>24411350</v>
      </c>
      <c r="K10" s="738">
        <f>SUM(K11:K14)/SUM($I$11:$I$14)*100</f>
        <v>29.411764705882355</v>
      </c>
      <c r="L10" s="739">
        <f>SUM(L11:L14)</f>
        <v>3309500</v>
      </c>
      <c r="M10" s="740">
        <f>SUM(M11:M14)/SUM($I$11:$I$14)*100</f>
        <v>23.52941176470588</v>
      </c>
      <c r="N10" s="739">
        <f>SUM(N11:N14)</f>
        <v>8542950</v>
      </c>
      <c r="O10" s="740">
        <f>SUM(O11:O14)/SUM($I$11:$I$14)*100</f>
        <v>29.411764705882355</v>
      </c>
      <c r="P10" s="739">
        <f>SUM(P11:P14)</f>
        <v>2250000</v>
      </c>
      <c r="Q10" s="740">
        <f>SUM(Q11:Q14)/SUM($I$11:$I$14)*100</f>
        <v>17.647058823529413</v>
      </c>
      <c r="R10" s="741">
        <f>SUM(R11:R14)</f>
        <v>9798800</v>
      </c>
      <c r="S10" s="742">
        <f>IFERROR((K10+M10+O10+Q10),"")</f>
        <v>100</v>
      </c>
      <c r="T10" s="741">
        <f>SUM(T11:T14)</f>
        <v>23901250</v>
      </c>
      <c r="U10" s="743">
        <f>IFERROR(S10/I10,"")</f>
        <v>1</v>
      </c>
      <c r="V10" s="744">
        <f>T10/J10</f>
        <v>0.9791039823688571</v>
      </c>
      <c r="W10" s="745">
        <f>S10+G10</f>
        <v>100</v>
      </c>
      <c r="X10" s="746">
        <f>T10+H10</f>
        <v>23901250</v>
      </c>
      <c r="Y10" s="747" t="e">
        <f>W10/E10</f>
        <v>#DIV/0!</v>
      </c>
      <c r="Z10" s="748" t="e">
        <f>X10/F10</f>
        <v>#DIV/0!</v>
      </c>
      <c r="AA10" s="749"/>
      <c r="AB10" s="750"/>
      <c r="AC10" s="691"/>
      <c r="AD10" s="691"/>
      <c r="AE10" s="691"/>
      <c r="AF10" s="691"/>
      <c r="AG10" s="692"/>
      <c r="AH10" s="691"/>
      <c r="AI10" s="693"/>
      <c r="AJ10" s="691"/>
      <c r="AK10" s="691"/>
      <c r="AL10" s="691"/>
      <c r="AM10" s="691"/>
      <c r="AN10" s="691"/>
      <c r="AO10" s="691"/>
    </row>
    <row r="11" spans="1:41" s="694" customFormat="1" ht="40.5" customHeight="1">
      <c r="A11" s="751"/>
      <c r="B11" s="752"/>
      <c r="C11" s="753" t="s">
        <v>99</v>
      </c>
      <c r="D11" s="754" t="s">
        <v>323</v>
      </c>
      <c r="E11" s="755"/>
      <c r="F11" s="756"/>
      <c r="G11" s="755"/>
      <c r="H11" s="756"/>
      <c r="I11" s="757">
        <v>2</v>
      </c>
      <c r="J11" s="758">
        <v>11095000</v>
      </c>
      <c r="K11" s="759">
        <v>0</v>
      </c>
      <c r="L11" s="760"/>
      <c r="M11" s="761">
        <v>1</v>
      </c>
      <c r="N11" s="762">
        <v>5530000</v>
      </c>
      <c r="O11" s="763">
        <v>1</v>
      </c>
      <c r="P11" s="764">
        <v>2250000</v>
      </c>
      <c r="Q11" s="763">
        <v>0</v>
      </c>
      <c r="R11" s="765">
        <v>3205000</v>
      </c>
      <c r="S11" s="766">
        <f>K11+M11+O11+Q11</f>
        <v>2</v>
      </c>
      <c r="T11" s="767">
        <f>L11+N11+P11+R11</f>
        <v>10985000</v>
      </c>
      <c r="U11" s="768">
        <f t="shared" ref="U11:V14" si="0">IFERROR(S11/I11,0)</f>
        <v>1</v>
      </c>
      <c r="V11" s="769">
        <f t="shared" si="0"/>
        <v>0.99008562415502477</v>
      </c>
      <c r="W11" s="770"/>
      <c r="X11" s="771"/>
      <c r="Y11" s="772"/>
      <c r="Z11" s="773"/>
      <c r="AA11" s="774"/>
      <c r="AB11" s="775"/>
      <c r="AC11" s="691"/>
      <c r="AD11" s="691"/>
      <c r="AE11" s="776">
        <f>SUM(T11:T14)</f>
        <v>23901250</v>
      </c>
      <c r="AF11" s="776">
        <f>SUM(J11:J14)</f>
        <v>24411350</v>
      </c>
      <c r="AG11" s="777">
        <f>(AE11/AF11)</f>
        <v>0.9791039823688571</v>
      </c>
      <c r="AH11" s="691"/>
      <c r="AI11" s="693"/>
      <c r="AJ11" s="691"/>
      <c r="AK11" s="691"/>
      <c r="AL11" s="691"/>
      <c r="AM11" s="691"/>
      <c r="AN11" s="691"/>
      <c r="AO11" s="691"/>
    </row>
    <row r="12" spans="1:41" s="694" customFormat="1" ht="51.75" customHeight="1">
      <c r="A12" s="778"/>
      <c r="B12" s="779"/>
      <c r="C12" s="753" t="s">
        <v>104</v>
      </c>
      <c r="D12" s="753" t="s">
        <v>324</v>
      </c>
      <c r="E12" s="780"/>
      <c r="F12" s="781"/>
      <c r="G12" s="780"/>
      <c r="H12" s="781"/>
      <c r="I12" s="757">
        <v>2</v>
      </c>
      <c r="J12" s="782">
        <v>3912500</v>
      </c>
      <c r="K12" s="759">
        <v>0</v>
      </c>
      <c r="L12" s="760"/>
      <c r="M12" s="761"/>
      <c r="N12" s="761">
        <v>1139500</v>
      </c>
      <c r="O12" s="783">
        <v>1</v>
      </c>
      <c r="P12" s="784">
        <v>0</v>
      </c>
      <c r="Q12" s="783">
        <v>1</v>
      </c>
      <c r="R12" s="785">
        <v>2633000</v>
      </c>
      <c r="S12" s="786">
        <f>K12+M12+O12+Q12</f>
        <v>2</v>
      </c>
      <c r="T12" s="787">
        <f>L12+N12+P12+R12</f>
        <v>3772500</v>
      </c>
      <c r="U12" s="788">
        <f t="shared" si="0"/>
        <v>1</v>
      </c>
      <c r="V12" s="789">
        <f t="shared" si="0"/>
        <v>0.96421725239616618</v>
      </c>
      <c r="W12" s="790"/>
      <c r="X12" s="791"/>
      <c r="Y12" s="792"/>
      <c r="Z12" s="793"/>
      <c r="AA12" s="794"/>
      <c r="AB12" s="795"/>
      <c r="AC12" s="691"/>
      <c r="AD12" s="796">
        <f>SUM(U11:U14)/4</f>
        <v>1</v>
      </c>
      <c r="AE12" s="691"/>
      <c r="AF12" s="691"/>
      <c r="AG12" s="797">
        <f>SUM(V11:V14)</f>
        <v>3.8973447791359841</v>
      </c>
      <c r="AH12" s="691"/>
      <c r="AI12" s="693"/>
      <c r="AJ12" s="691"/>
      <c r="AK12" s="691"/>
      <c r="AL12" s="691"/>
      <c r="AM12" s="691"/>
      <c r="AN12" s="691"/>
      <c r="AO12" s="691"/>
    </row>
    <row r="13" spans="1:41" s="694" customFormat="1" ht="51.75" customHeight="1">
      <c r="A13" s="778"/>
      <c r="B13" s="779"/>
      <c r="C13" s="753" t="s">
        <v>325</v>
      </c>
      <c r="D13" s="753" t="s">
        <v>326</v>
      </c>
      <c r="E13" s="780"/>
      <c r="F13" s="781"/>
      <c r="G13" s="780"/>
      <c r="H13" s="781"/>
      <c r="I13" s="757">
        <v>3</v>
      </c>
      <c r="J13" s="798">
        <v>3480250</v>
      </c>
      <c r="K13" s="799">
        <v>1</v>
      </c>
      <c r="L13" s="800">
        <v>1339500</v>
      </c>
      <c r="M13" s="761">
        <v>1</v>
      </c>
      <c r="N13" s="801">
        <v>0</v>
      </c>
      <c r="O13" s="783">
        <v>1</v>
      </c>
      <c r="P13" s="784">
        <v>0</v>
      </c>
      <c r="Q13" s="783">
        <v>0</v>
      </c>
      <c r="R13" s="785">
        <v>2030650</v>
      </c>
      <c r="S13" s="786">
        <f>(K13+M13+O13+Q13)</f>
        <v>3</v>
      </c>
      <c r="T13" s="787">
        <f>L13+N13+P13+R13</f>
        <v>3370150</v>
      </c>
      <c r="U13" s="788">
        <f t="shared" si="0"/>
        <v>1</v>
      </c>
      <c r="V13" s="789">
        <f t="shared" si="0"/>
        <v>0.96836434164212337</v>
      </c>
      <c r="W13" s="790"/>
      <c r="X13" s="791"/>
      <c r="Y13" s="792"/>
      <c r="Z13" s="793"/>
      <c r="AA13" s="794"/>
      <c r="AB13" s="795"/>
      <c r="AC13" s="691"/>
      <c r="AD13" s="691"/>
      <c r="AE13" s="691"/>
      <c r="AF13" s="691"/>
      <c r="AG13" s="797">
        <f>AG12/4</f>
        <v>0.97433619478399602</v>
      </c>
      <c r="AH13" s="691"/>
      <c r="AI13" s="693"/>
      <c r="AJ13" s="691"/>
      <c r="AK13" s="691"/>
      <c r="AL13" s="691"/>
      <c r="AM13" s="691"/>
      <c r="AN13" s="691"/>
      <c r="AO13" s="691"/>
    </row>
    <row r="14" spans="1:41" s="694" customFormat="1" ht="31.5" customHeight="1">
      <c r="A14" s="802"/>
      <c r="B14" s="803"/>
      <c r="C14" s="753" t="s">
        <v>109</v>
      </c>
      <c r="D14" s="753" t="s">
        <v>327</v>
      </c>
      <c r="E14" s="804"/>
      <c r="F14" s="805"/>
      <c r="G14" s="804"/>
      <c r="H14" s="805"/>
      <c r="I14" s="757">
        <v>10</v>
      </c>
      <c r="J14" s="798">
        <v>5923600</v>
      </c>
      <c r="K14" s="799">
        <v>4</v>
      </c>
      <c r="L14" s="806">
        <v>1970000</v>
      </c>
      <c r="M14" s="761">
        <v>2</v>
      </c>
      <c r="N14" s="807">
        <v>1873450</v>
      </c>
      <c r="O14" s="808">
        <v>2</v>
      </c>
      <c r="P14" s="809">
        <v>0</v>
      </c>
      <c r="Q14" s="808">
        <v>2</v>
      </c>
      <c r="R14" s="810">
        <v>1930150</v>
      </c>
      <c r="S14" s="811">
        <f>K14+M14+O14+Q14</f>
        <v>10</v>
      </c>
      <c r="T14" s="812">
        <f>L14+N14+P14+R14</f>
        <v>5773600</v>
      </c>
      <c r="U14" s="813">
        <f t="shared" si="0"/>
        <v>1</v>
      </c>
      <c r="V14" s="814">
        <f t="shared" si="0"/>
        <v>0.97467756094267</v>
      </c>
      <c r="W14" s="815"/>
      <c r="X14" s="816"/>
      <c r="Y14" s="817"/>
      <c r="Z14" s="818"/>
      <c r="AA14" s="819"/>
      <c r="AB14" s="820"/>
      <c r="AC14" s="691"/>
      <c r="AD14" s="691"/>
      <c r="AE14" s="691"/>
      <c r="AF14" s="691"/>
      <c r="AG14" s="692"/>
      <c r="AH14" s="691"/>
      <c r="AI14" s="693"/>
      <c r="AJ14" s="691"/>
      <c r="AK14" s="691"/>
      <c r="AL14" s="691"/>
      <c r="AM14" s="691"/>
      <c r="AN14" s="691"/>
      <c r="AO14" s="691"/>
    </row>
    <row r="15" spans="1:41" s="694" customFormat="1" ht="23.1" customHeight="1">
      <c r="A15" s="821"/>
      <c r="B15" s="822"/>
      <c r="C15" s="823"/>
      <c r="D15" s="823"/>
      <c r="E15" s="824"/>
      <c r="F15" s="825"/>
      <c r="G15" s="824"/>
      <c r="H15" s="826"/>
      <c r="I15" s="827"/>
      <c r="J15" s="828">
        <f>SUM(J11:J14)</f>
        <v>24411350</v>
      </c>
      <c r="K15" s="829"/>
      <c r="L15" s="830"/>
      <c r="M15" s="831"/>
      <c r="N15" s="830"/>
      <c r="O15" s="831"/>
      <c r="P15" s="830"/>
      <c r="Q15" s="831"/>
      <c r="R15" s="832"/>
      <c r="S15" s="833"/>
      <c r="T15" s="834" t="s">
        <v>328</v>
      </c>
      <c r="U15" s="835">
        <f>IFERROR(AVERAGE(U11:U14),0)</f>
        <v>1</v>
      </c>
      <c r="V15" s="836">
        <f>IFERROR((0+V11*J11+V12*J12+V13*J13+V14*J14)/J15,0)</f>
        <v>0.9791039823688571</v>
      </c>
      <c r="W15" s="837"/>
      <c r="X15" s="825"/>
      <c r="Y15" s="838"/>
      <c r="Z15" s="838"/>
      <c r="AA15" s="839"/>
      <c r="AB15" s="840"/>
      <c r="AC15" s="691"/>
      <c r="AD15" s="691"/>
      <c r="AE15" s="776">
        <f>J15</f>
        <v>24411350</v>
      </c>
      <c r="AF15" s="841">
        <f>J15*U15</f>
        <v>24411350</v>
      </c>
      <c r="AG15" s="842">
        <f>J15*V15</f>
        <v>23901250</v>
      </c>
      <c r="AH15" s="691"/>
      <c r="AI15" s="693"/>
      <c r="AJ15" s="691"/>
      <c r="AK15" s="691"/>
      <c r="AL15" s="691"/>
      <c r="AM15" s="691"/>
      <c r="AN15" s="691"/>
      <c r="AO15" s="691"/>
    </row>
    <row r="16" spans="1:41" s="694" customFormat="1" ht="25.5" customHeight="1">
      <c r="A16" s="843"/>
      <c r="B16" s="844"/>
      <c r="C16" s="845"/>
      <c r="D16" s="845"/>
      <c r="E16" s="846"/>
      <c r="F16" s="847"/>
      <c r="G16" s="846"/>
      <c r="H16" s="848"/>
      <c r="I16" s="849"/>
      <c r="J16" s="847"/>
      <c r="K16" s="850"/>
      <c r="L16" s="851"/>
      <c r="M16" s="852"/>
      <c r="N16" s="851"/>
      <c r="O16" s="852"/>
      <c r="P16" s="851"/>
      <c r="Q16" s="852"/>
      <c r="R16" s="851"/>
      <c r="S16" s="853"/>
      <c r="T16" s="854" t="s">
        <v>329</v>
      </c>
      <c r="U16" s="855" t="str">
        <f>IF(U15&gt;0.9,"Sangat Tinggi",IF(U15&gt;0.75,"Tinggi",IF(U15&gt;0.65,"Sedang",IF(U15&gt;0.5,"Rendah","Sangat Rendah"))))</f>
        <v>Sangat Tinggi</v>
      </c>
      <c r="V16" s="856" t="str">
        <f>IF(V15&gt;0.9,"Sangat Tinggi",IF(V15&gt;0.75,"Tinggi",IF(V15&gt;0.65,"Sedang",IF(V15&gt;0.5,"Rendah","Sangat Rendah"))))</f>
        <v>Sangat Tinggi</v>
      </c>
      <c r="W16" s="857"/>
      <c r="X16" s="847"/>
      <c r="Y16" s="858"/>
      <c r="Z16" s="858"/>
      <c r="AA16" s="859"/>
      <c r="AB16" s="860"/>
      <c r="AC16" s="691"/>
      <c r="AD16" s="691"/>
      <c r="AE16" s="691"/>
      <c r="AF16" s="691"/>
      <c r="AG16" s="692"/>
      <c r="AH16" s="691"/>
      <c r="AI16" s="693"/>
      <c r="AJ16" s="691"/>
      <c r="AK16" s="691"/>
      <c r="AL16" s="691"/>
      <c r="AM16" s="691"/>
      <c r="AN16" s="691"/>
      <c r="AO16" s="691"/>
    </row>
    <row r="17" spans="1:41" s="694" customFormat="1" ht="39.75" customHeight="1">
      <c r="A17" s="861"/>
      <c r="B17" s="862"/>
      <c r="C17" s="863" t="s">
        <v>112</v>
      </c>
      <c r="D17" s="864" t="s">
        <v>330</v>
      </c>
      <c r="E17" s="865"/>
      <c r="F17" s="866">
        <v>0</v>
      </c>
      <c r="G17" s="865"/>
      <c r="H17" s="866"/>
      <c r="I17" s="867">
        <f>'[18]DATA REALISASI MONEV INTERNAL'!F37</f>
        <v>100</v>
      </c>
      <c r="J17" s="868">
        <f>SUM(J18:J19)</f>
        <v>2068356226</v>
      </c>
      <c r="K17" s="869">
        <f>(K19+(K18/4))/SUM($I$18:$I$19)*100</f>
        <v>29.166666666666668</v>
      </c>
      <c r="L17" s="870">
        <f>SUM(L18:L19)</f>
        <v>393590219</v>
      </c>
      <c r="M17" s="871">
        <f>(M19+(M18/4))/SUM($I$18:$I$19)*100</f>
        <v>23.611111111111111</v>
      </c>
      <c r="N17" s="870">
        <f>SUM(N18:N19)</f>
        <v>697385405</v>
      </c>
      <c r="O17" s="871">
        <f>(O19+(O18/4))/SUM($I$18:$I$19)*100</f>
        <v>23.611111111111111</v>
      </c>
      <c r="P17" s="870">
        <f>SUM(P18:P19)</f>
        <v>428448325</v>
      </c>
      <c r="Q17" s="871">
        <f>(Q19+(Q18/4))/SUM($I$18:$I$19)*100</f>
        <v>23.611111111111111</v>
      </c>
      <c r="R17" s="872">
        <f>SUM(R18:R19)</f>
        <v>499806819</v>
      </c>
      <c r="S17" s="873">
        <f>IFERROR((K17+M17+O17+Q17),"")</f>
        <v>100</v>
      </c>
      <c r="T17" s="872">
        <f>SUM(T18:T19)</f>
        <v>2019230768</v>
      </c>
      <c r="U17" s="874">
        <f>S17/I17</f>
        <v>1</v>
      </c>
      <c r="V17" s="875">
        <f>T17/J17</f>
        <v>0.97624903419320386</v>
      </c>
      <c r="W17" s="790">
        <f>S17+G17</f>
        <v>100</v>
      </c>
      <c r="X17" s="791">
        <f>T17+H17</f>
        <v>2019230768</v>
      </c>
      <c r="Y17" s="792" t="e">
        <f>W17/E17</f>
        <v>#DIV/0!</v>
      </c>
      <c r="Z17" s="793" t="e">
        <f>X17/F17</f>
        <v>#DIV/0!</v>
      </c>
      <c r="AA17" s="876"/>
      <c r="AB17" s="877"/>
      <c r="AC17" s="691"/>
      <c r="AD17" s="691"/>
      <c r="AE17" s="691"/>
      <c r="AF17" s="691"/>
      <c r="AG17" s="692"/>
      <c r="AH17" s="691"/>
      <c r="AI17" s="693"/>
      <c r="AJ17" s="691"/>
      <c r="AK17" s="691"/>
      <c r="AL17" s="691"/>
      <c r="AM17" s="691"/>
      <c r="AN17" s="691"/>
      <c r="AO17" s="691"/>
    </row>
    <row r="18" spans="1:41" s="694" customFormat="1" ht="30" customHeight="1">
      <c r="A18" s="751"/>
      <c r="B18" s="752"/>
      <c r="C18" s="753" t="s">
        <v>331</v>
      </c>
      <c r="D18" s="754" t="s">
        <v>332</v>
      </c>
      <c r="E18" s="755"/>
      <c r="F18" s="756"/>
      <c r="G18" s="755"/>
      <c r="H18" s="756"/>
      <c r="I18" s="757">
        <v>18</v>
      </c>
      <c r="J18" s="878">
        <v>2026999126</v>
      </c>
      <c r="K18" s="879">
        <v>18</v>
      </c>
      <c r="L18" s="880">
        <v>393590219</v>
      </c>
      <c r="M18" s="881">
        <v>18</v>
      </c>
      <c r="N18" s="880">
        <v>682008305</v>
      </c>
      <c r="O18" s="763">
        <v>18</v>
      </c>
      <c r="P18" s="764">
        <v>422990325</v>
      </c>
      <c r="Q18" s="763">
        <v>18</v>
      </c>
      <c r="R18" s="765">
        <v>480396819</v>
      </c>
      <c r="S18" s="882">
        <f>IFERROR(IF(AND(K18&gt;0,M18&lt;=0,O18&lt;=0,Q18&lt;=0),K18,IF(AND(K18&gt;0,M18&gt;0,O18&lt;=0,Q18&lt;=0),(K18+M18)/2,IF(AND(K18&gt;0,M18&gt;0,O18&gt;0,Q18&lt;=0),(K18+M18+O18)/3,IF(AND(K18&gt;0,M18&gt;0,O18&gt;0,Q18&gt;0),(K18+M18+O18+Q18)/4,"")))),"")</f>
        <v>18</v>
      </c>
      <c r="T18" s="767">
        <f>L18+N18+P18+R18</f>
        <v>1978985668</v>
      </c>
      <c r="U18" s="883">
        <f>IFERROR(S18/I18,0)</f>
        <v>1</v>
      </c>
      <c r="V18" s="769">
        <f>IFERROR(T18/J18,0)</f>
        <v>0.97631303468060793</v>
      </c>
      <c r="W18" s="770"/>
      <c r="X18" s="771"/>
      <c r="Y18" s="772"/>
      <c r="Z18" s="773"/>
      <c r="AA18" s="774"/>
      <c r="AB18" s="775"/>
      <c r="AC18" s="691"/>
      <c r="AD18" s="691"/>
      <c r="AE18" s="691"/>
      <c r="AF18" s="691"/>
      <c r="AG18" s="692"/>
      <c r="AH18" s="691"/>
      <c r="AI18" s="693"/>
      <c r="AJ18" s="691"/>
      <c r="AK18" s="691"/>
      <c r="AL18" s="691"/>
      <c r="AM18" s="691"/>
      <c r="AN18" s="691"/>
      <c r="AO18" s="691"/>
    </row>
    <row r="19" spans="1:41" s="694" customFormat="1" ht="79.5" customHeight="1">
      <c r="A19" s="802"/>
      <c r="B19" s="803"/>
      <c r="C19" s="753" t="s">
        <v>333</v>
      </c>
      <c r="D19" s="753" t="s">
        <v>334</v>
      </c>
      <c r="E19" s="804"/>
      <c r="F19" s="805"/>
      <c r="G19" s="804"/>
      <c r="H19" s="805"/>
      <c r="I19" s="757">
        <v>18</v>
      </c>
      <c r="J19" s="878">
        <v>41357100</v>
      </c>
      <c r="K19" s="884">
        <v>6</v>
      </c>
      <c r="L19" s="880">
        <v>0</v>
      </c>
      <c r="M19" s="880">
        <v>4</v>
      </c>
      <c r="N19" s="880">
        <v>15377100</v>
      </c>
      <c r="O19" s="783">
        <v>4</v>
      </c>
      <c r="P19" s="784">
        <v>5458000</v>
      </c>
      <c r="Q19" s="783">
        <v>4</v>
      </c>
      <c r="R19" s="785">
        <v>19410000</v>
      </c>
      <c r="S19" s="786">
        <f>K19+M19+O19+Q19</f>
        <v>18</v>
      </c>
      <c r="T19" s="787">
        <f>L19+N19+P19+R19</f>
        <v>40245100</v>
      </c>
      <c r="U19" s="885">
        <f>IFERROR(S19/I19,0)</f>
        <v>1</v>
      </c>
      <c r="V19" s="789">
        <f>IFERROR(T19/J19,0)</f>
        <v>0.97311223465861973</v>
      </c>
      <c r="W19" s="790"/>
      <c r="X19" s="791"/>
      <c r="Y19" s="792"/>
      <c r="Z19" s="793"/>
      <c r="AA19" s="794"/>
      <c r="AB19" s="795"/>
      <c r="AC19" s="691"/>
      <c r="AD19" s="691"/>
      <c r="AE19" s="691"/>
      <c r="AF19" s="691"/>
      <c r="AG19" s="692"/>
      <c r="AH19" s="691"/>
      <c r="AI19" s="693"/>
      <c r="AJ19" s="691"/>
      <c r="AK19" s="691"/>
      <c r="AL19" s="691"/>
      <c r="AM19" s="691"/>
      <c r="AN19" s="691"/>
      <c r="AO19" s="691"/>
    </row>
    <row r="20" spans="1:41" s="694" customFormat="1" ht="23.1" customHeight="1">
      <c r="A20" s="821"/>
      <c r="B20" s="822"/>
      <c r="C20" s="823"/>
      <c r="D20" s="823"/>
      <c r="E20" s="824"/>
      <c r="F20" s="825"/>
      <c r="G20" s="824"/>
      <c r="H20" s="826"/>
      <c r="I20" s="827"/>
      <c r="J20" s="886">
        <f>SUM(J18:J19)</f>
        <v>2068356226</v>
      </c>
      <c r="K20" s="829"/>
      <c r="L20" s="830"/>
      <c r="M20" s="831"/>
      <c r="N20" s="830"/>
      <c r="O20" s="831"/>
      <c r="P20" s="830"/>
      <c r="Q20" s="831"/>
      <c r="R20" s="832"/>
      <c r="S20" s="833"/>
      <c r="T20" s="887" t="s">
        <v>328</v>
      </c>
      <c r="U20" s="835">
        <f>IFERROR(AVERAGE(U18:U19),0)</f>
        <v>1</v>
      </c>
      <c r="V20" s="836">
        <f>IFERROR((0+V19*J19+V18*J18)/J20,0)</f>
        <v>0.97624903419320386</v>
      </c>
      <c r="W20" s="837"/>
      <c r="X20" s="825"/>
      <c r="Y20" s="838"/>
      <c r="Z20" s="838"/>
      <c r="AA20" s="839"/>
      <c r="AB20" s="840"/>
      <c r="AC20" s="691"/>
      <c r="AD20" s="691"/>
      <c r="AE20" s="691">
        <f>J20</f>
        <v>2068356226</v>
      </c>
      <c r="AF20" s="776">
        <f>J20*U20</f>
        <v>2068356226</v>
      </c>
      <c r="AG20" s="842">
        <f>J20*V20</f>
        <v>2019230768</v>
      </c>
      <c r="AH20" s="691"/>
      <c r="AI20" s="693"/>
      <c r="AJ20" s="691"/>
      <c r="AK20" s="691"/>
      <c r="AL20" s="691"/>
      <c r="AM20" s="691"/>
      <c r="AN20" s="691"/>
      <c r="AO20" s="691"/>
    </row>
    <row r="21" spans="1:41" s="694" customFormat="1" ht="25.5" customHeight="1">
      <c r="A21" s="843"/>
      <c r="B21" s="844"/>
      <c r="C21" s="845"/>
      <c r="D21" s="845"/>
      <c r="E21" s="846"/>
      <c r="F21" s="847"/>
      <c r="G21" s="846"/>
      <c r="H21" s="848"/>
      <c r="I21" s="849"/>
      <c r="J21" s="847"/>
      <c r="K21" s="850"/>
      <c r="L21" s="851"/>
      <c r="M21" s="852"/>
      <c r="N21" s="851"/>
      <c r="O21" s="852"/>
      <c r="P21" s="851"/>
      <c r="Q21" s="852"/>
      <c r="R21" s="851"/>
      <c r="S21" s="853"/>
      <c r="T21" s="854" t="s">
        <v>329</v>
      </c>
      <c r="U21" s="855" t="str">
        <f>IF(U20&gt;0.9,"Sangat Tinggi",IF(U20&gt;0.75,"Tinggi",IF(U20&gt;0.65,"Sedang",IF(U20&gt;0.5,"Rendah","Sangat Rendah"))))</f>
        <v>Sangat Tinggi</v>
      </c>
      <c r="V21" s="856" t="str">
        <f>IF(V20&gt;0.9,"Sangat Tinggi",IF(V20&gt;0.75,"Tinggi",IF(V20&gt;0.65,"Sedang",IF(V20&gt;0.5,"Rendah","Sangat Rendah"))))</f>
        <v>Sangat Tinggi</v>
      </c>
      <c r="W21" s="857"/>
      <c r="X21" s="847"/>
      <c r="Y21" s="858"/>
      <c r="Z21" s="858"/>
      <c r="AA21" s="859"/>
      <c r="AB21" s="860"/>
      <c r="AC21" s="691"/>
      <c r="AD21" s="691"/>
      <c r="AE21" s="691"/>
      <c r="AF21" s="691"/>
      <c r="AG21" s="692"/>
      <c r="AH21" s="691"/>
      <c r="AI21" s="693"/>
      <c r="AJ21" s="691"/>
      <c r="AK21" s="691"/>
      <c r="AL21" s="691"/>
      <c r="AM21" s="691"/>
      <c r="AN21" s="691"/>
      <c r="AO21" s="691"/>
    </row>
    <row r="22" spans="1:41" s="691" customFormat="1" ht="44.25" customHeight="1">
      <c r="A22" s="861"/>
      <c r="B22" s="862"/>
      <c r="C22" s="888" t="s">
        <v>335</v>
      </c>
      <c r="D22" s="888" t="s">
        <v>336</v>
      </c>
      <c r="E22" s="889"/>
      <c r="F22" s="866">
        <v>0</v>
      </c>
      <c r="G22" s="865"/>
      <c r="H22" s="866"/>
      <c r="I22" s="867">
        <f>'[18]DATA REALISASI MONEV INTERNAL'!F53</f>
        <v>100</v>
      </c>
      <c r="J22" s="868">
        <f>SUM(J23)</f>
        <v>13691650</v>
      </c>
      <c r="K22" s="869">
        <f>K23/$I$23*100</f>
        <v>25</v>
      </c>
      <c r="L22" s="870">
        <f>SUM(L23)</f>
        <v>0</v>
      </c>
      <c r="M22" s="871">
        <f>M23/$I$23*100</f>
        <v>25</v>
      </c>
      <c r="N22" s="870">
        <f>SUM(N23)</f>
        <v>4250000</v>
      </c>
      <c r="O22" s="871">
        <f>O23/$I$23*100</f>
        <v>25</v>
      </c>
      <c r="P22" s="870">
        <f>SUM(P23)</f>
        <v>3741650</v>
      </c>
      <c r="Q22" s="871">
        <f>Q23/$I$23*100</f>
        <v>25</v>
      </c>
      <c r="R22" s="872">
        <f>SUM(R23)</f>
        <v>5600000</v>
      </c>
      <c r="S22" s="871">
        <f>(K22+M22+O22+Q22)</f>
        <v>100</v>
      </c>
      <c r="T22" s="872">
        <f>SUM(T23)</f>
        <v>13591650</v>
      </c>
      <c r="U22" s="874">
        <f>S22/I22</f>
        <v>1</v>
      </c>
      <c r="V22" s="875">
        <f>T22/J22</f>
        <v>0.99269627838865293</v>
      </c>
      <c r="W22" s="790">
        <f>S22+G22</f>
        <v>100</v>
      </c>
      <c r="X22" s="791">
        <f>T22+H22</f>
        <v>13591650</v>
      </c>
      <c r="Y22" s="792" t="e">
        <f>W22/E22</f>
        <v>#DIV/0!</v>
      </c>
      <c r="Z22" s="793" t="e">
        <f>X22/F22</f>
        <v>#DIV/0!</v>
      </c>
      <c r="AA22" s="876"/>
      <c r="AB22" s="877"/>
      <c r="AG22" s="692"/>
      <c r="AI22" s="693"/>
    </row>
    <row r="23" spans="1:41" s="691" customFormat="1" ht="41.25" customHeight="1">
      <c r="A23" s="890"/>
      <c r="B23" s="891"/>
      <c r="C23" s="753" t="s">
        <v>127</v>
      </c>
      <c r="D23" s="892" t="s">
        <v>337</v>
      </c>
      <c r="E23" s="790"/>
      <c r="F23" s="893"/>
      <c r="G23" s="790"/>
      <c r="H23" s="893"/>
      <c r="I23" s="894">
        <v>4</v>
      </c>
      <c r="J23" s="878">
        <v>13691650</v>
      </c>
      <c r="K23" s="884">
        <v>1</v>
      </c>
      <c r="L23" s="880">
        <v>0</v>
      </c>
      <c r="M23" s="880">
        <v>1</v>
      </c>
      <c r="N23" s="880">
        <v>4250000</v>
      </c>
      <c r="O23" s="783">
        <v>1</v>
      </c>
      <c r="P23" s="784">
        <v>3741650</v>
      </c>
      <c r="Q23" s="783">
        <v>1</v>
      </c>
      <c r="R23" s="785">
        <v>5600000</v>
      </c>
      <c r="S23" s="786">
        <f>K23+M23+O23+Q23</f>
        <v>4</v>
      </c>
      <c r="T23" s="787">
        <f>L23+N23+P23+R23</f>
        <v>13591650</v>
      </c>
      <c r="U23" s="788">
        <f>IFERROR(S23/I23,0)</f>
        <v>1</v>
      </c>
      <c r="V23" s="789">
        <f>IFERROR(T23/J23,0)</f>
        <v>0.99269627838865293</v>
      </c>
      <c r="W23" s="790"/>
      <c r="X23" s="791"/>
      <c r="Y23" s="792"/>
      <c r="Z23" s="793"/>
      <c r="AA23" s="794"/>
      <c r="AB23" s="795"/>
      <c r="AD23" s="691">
        <v>3962000</v>
      </c>
      <c r="AG23" s="692"/>
      <c r="AI23" s="693"/>
    </row>
    <row r="24" spans="1:41" s="691" customFormat="1" ht="23.1" customHeight="1">
      <c r="A24" s="821"/>
      <c r="B24" s="822"/>
      <c r="C24" s="823"/>
      <c r="D24" s="823"/>
      <c r="E24" s="824"/>
      <c r="F24" s="825"/>
      <c r="G24" s="824"/>
      <c r="H24" s="826"/>
      <c r="I24" s="827"/>
      <c r="J24" s="828">
        <f>SUM(J23:J23)</f>
        <v>13691650</v>
      </c>
      <c r="K24" s="829"/>
      <c r="L24" s="830"/>
      <c r="M24" s="831"/>
      <c r="N24" s="830"/>
      <c r="O24" s="831"/>
      <c r="P24" s="830"/>
      <c r="Q24" s="831"/>
      <c r="R24" s="832"/>
      <c r="S24" s="895"/>
      <c r="T24" s="887" t="s">
        <v>328</v>
      </c>
      <c r="U24" s="835">
        <f>IFERROR((0+U23*J23)/J24,0)</f>
        <v>1</v>
      </c>
      <c r="V24" s="836">
        <f>IFERROR((0+V23*J23)/J24,0)</f>
        <v>0.99269627838865293</v>
      </c>
      <c r="W24" s="837"/>
      <c r="X24" s="825"/>
      <c r="Y24" s="838"/>
      <c r="Z24" s="838"/>
      <c r="AA24" s="839"/>
      <c r="AB24" s="840"/>
      <c r="AE24" s="776">
        <f>J24</f>
        <v>13691650</v>
      </c>
      <c r="AF24" s="841">
        <f>J24*U24</f>
        <v>13691650</v>
      </c>
      <c r="AG24" s="896">
        <f>J24*V24</f>
        <v>13591650</v>
      </c>
      <c r="AI24" s="693"/>
    </row>
    <row r="25" spans="1:41" s="691" customFormat="1" ht="25.5" customHeight="1">
      <c r="A25" s="843"/>
      <c r="B25" s="844"/>
      <c r="C25" s="845"/>
      <c r="D25" s="845"/>
      <c r="E25" s="846"/>
      <c r="F25" s="847"/>
      <c r="G25" s="846"/>
      <c r="H25" s="848"/>
      <c r="I25" s="849"/>
      <c r="J25" s="847"/>
      <c r="K25" s="850"/>
      <c r="L25" s="851"/>
      <c r="M25" s="852"/>
      <c r="N25" s="851"/>
      <c r="O25" s="852"/>
      <c r="P25" s="851"/>
      <c r="Q25" s="852"/>
      <c r="R25" s="851"/>
      <c r="S25" s="897"/>
      <c r="T25" s="854" t="s">
        <v>329</v>
      </c>
      <c r="U25" s="855" t="str">
        <f>IF(U24&gt;0.9,"Sangat Tinggi",IF(U24&gt;0.75,"Tinggi",IF(U24&gt;0.65,"Sedang",IF(U24&gt;0.5,"Rendah","Sangat Rendah"))))</f>
        <v>Sangat Tinggi</v>
      </c>
      <c r="V25" s="856" t="str">
        <f>IF(V24&gt;0.9,"Sangat Tinggi",IF(V24&gt;0.75,"Tinggi",IF(V24&gt;0.65,"Sedang",IF(V24&gt;0.5,"Rendah","Sangat Rendah"))))</f>
        <v>Sangat Tinggi</v>
      </c>
      <c r="W25" s="857"/>
      <c r="X25" s="847"/>
      <c r="Y25" s="858"/>
      <c r="Z25" s="858"/>
      <c r="AA25" s="859"/>
      <c r="AB25" s="860"/>
      <c r="AG25" s="692"/>
      <c r="AI25" s="693"/>
    </row>
    <row r="26" spans="1:41" s="691" customFormat="1" ht="52.5" customHeight="1">
      <c r="A26" s="898"/>
      <c r="B26" s="899"/>
      <c r="C26" s="888" t="s">
        <v>338</v>
      </c>
      <c r="D26" s="900" t="s">
        <v>339</v>
      </c>
      <c r="E26" s="901"/>
      <c r="F26" s="902">
        <v>0</v>
      </c>
      <c r="G26" s="901"/>
      <c r="H26" s="902"/>
      <c r="I26" s="903">
        <f>'[18]DATA REALISASI MONEV INTERNAL'!F69</f>
        <v>100</v>
      </c>
      <c r="J26" s="904">
        <f>SUM(J27:J28)</f>
        <v>47090550</v>
      </c>
      <c r="K26" s="905">
        <f>SUM(K27:K28)/SUM($I$27:$I$28)*100</f>
        <v>20</v>
      </c>
      <c r="L26" s="906">
        <f>SUM(L27:L28)</f>
        <v>1140000</v>
      </c>
      <c r="M26" s="907">
        <f>SUM(M27:M28)/SUM($I$27:$I$28)*100</f>
        <v>35</v>
      </c>
      <c r="N26" s="906">
        <f>SUM(N27:N28)</f>
        <v>9989100</v>
      </c>
      <c r="O26" s="907">
        <f>SUM(O27:O28)/SUM($I$27:$I$28)*100</f>
        <v>15</v>
      </c>
      <c r="P26" s="906">
        <f>SUM(P27:P28)</f>
        <v>7645500</v>
      </c>
      <c r="Q26" s="907">
        <f>SUM(Q27:Q28)/SUM($I$27:$I$28)*100</f>
        <v>15</v>
      </c>
      <c r="R26" s="908">
        <f>SUM(R27:R28)</f>
        <v>6621450</v>
      </c>
      <c r="S26" s="909">
        <f>(K26+M26+O26+Q26)</f>
        <v>85</v>
      </c>
      <c r="T26" s="908">
        <f>SUM(T27:T28)</f>
        <v>25396050</v>
      </c>
      <c r="U26" s="910">
        <f>S26/I26</f>
        <v>0.85</v>
      </c>
      <c r="V26" s="911">
        <f>T26/J26</f>
        <v>0.53930247151498545</v>
      </c>
      <c r="W26" s="912">
        <f>S26+G26</f>
        <v>85</v>
      </c>
      <c r="X26" s="913">
        <f>T26+H26</f>
        <v>25396050</v>
      </c>
      <c r="Y26" s="914" t="e">
        <f>W26/E26</f>
        <v>#DIV/0!</v>
      </c>
      <c r="Z26" s="915" t="e">
        <f>X26/F26</f>
        <v>#DIV/0!</v>
      </c>
      <c r="AA26" s="916"/>
      <c r="AB26" s="917"/>
      <c r="AG26" s="692"/>
      <c r="AI26" s="693"/>
    </row>
    <row r="27" spans="1:41" s="691" customFormat="1" ht="39.75" customHeight="1">
      <c r="A27" s="751"/>
      <c r="B27" s="752"/>
      <c r="C27" s="753" t="s">
        <v>340</v>
      </c>
      <c r="D27" s="753" t="s">
        <v>341</v>
      </c>
      <c r="E27" s="755"/>
      <c r="F27" s="756">
        <v>0</v>
      </c>
      <c r="G27" s="755"/>
      <c r="H27" s="756"/>
      <c r="I27" s="757">
        <v>12</v>
      </c>
      <c r="J27" s="878">
        <v>11390550</v>
      </c>
      <c r="K27" s="884">
        <v>4</v>
      </c>
      <c r="L27" s="880">
        <v>1140000</v>
      </c>
      <c r="M27" s="880">
        <v>2</v>
      </c>
      <c r="N27" s="880">
        <v>1669100</v>
      </c>
      <c r="O27" s="783">
        <v>3</v>
      </c>
      <c r="P27" s="918">
        <v>2555500</v>
      </c>
      <c r="Q27" s="783">
        <v>3</v>
      </c>
      <c r="R27" s="919">
        <v>4971450</v>
      </c>
      <c r="S27" s="786">
        <f t="shared" ref="S27:T28" si="1">K27+M27+O27+Q27</f>
        <v>12</v>
      </c>
      <c r="T27" s="920">
        <f t="shared" si="1"/>
        <v>10336050</v>
      </c>
      <c r="U27" s="921">
        <f t="shared" ref="U27:V27" si="2">IFERROR(S27/I27,0)</f>
        <v>1</v>
      </c>
      <c r="V27" s="922">
        <f t="shared" si="2"/>
        <v>0.90742325875396712</v>
      </c>
      <c r="W27" s="790"/>
      <c r="X27" s="791"/>
      <c r="Y27" s="792"/>
      <c r="Z27" s="793"/>
      <c r="AA27" s="794"/>
      <c r="AB27" s="795"/>
      <c r="AG27" s="692"/>
      <c r="AI27" s="693"/>
    </row>
    <row r="28" spans="1:41" s="691" customFormat="1" ht="51" customHeight="1">
      <c r="A28" s="802"/>
      <c r="B28" s="803"/>
      <c r="C28" s="753" t="s">
        <v>342</v>
      </c>
      <c r="D28" s="753" t="s">
        <v>343</v>
      </c>
      <c r="E28" s="804"/>
      <c r="F28" s="805"/>
      <c r="G28" s="804"/>
      <c r="H28" s="805"/>
      <c r="I28" s="757">
        <v>8</v>
      </c>
      <c r="J28" s="923">
        <v>35700000</v>
      </c>
      <c r="K28" s="924">
        <v>0</v>
      </c>
      <c r="L28" s="925">
        <v>0</v>
      </c>
      <c r="M28" s="880">
        <v>5</v>
      </c>
      <c r="N28" s="880">
        <v>8320000</v>
      </c>
      <c r="O28" s="808">
        <v>0</v>
      </c>
      <c r="P28" s="926">
        <v>5090000</v>
      </c>
      <c r="Q28" s="808">
        <v>0</v>
      </c>
      <c r="R28" s="927">
        <v>1650000</v>
      </c>
      <c r="S28" s="811">
        <f t="shared" si="1"/>
        <v>5</v>
      </c>
      <c r="T28" s="928">
        <f t="shared" si="1"/>
        <v>15060000</v>
      </c>
      <c r="U28" s="929">
        <f>IFERROR(S28/I28,0)</f>
        <v>0.625</v>
      </c>
      <c r="V28" s="930">
        <f>IFERROR(T28/J28,0)</f>
        <v>0.42184873949579832</v>
      </c>
      <c r="W28" s="815"/>
      <c r="X28" s="816"/>
      <c r="Y28" s="817"/>
      <c r="Z28" s="818"/>
      <c r="AA28" s="819"/>
      <c r="AB28" s="820"/>
      <c r="AG28" s="692"/>
      <c r="AI28" s="693"/>
    </row>
    <row r="29" spans="1:41" s="691" customFormat="1" ht="23.1" customHeight="1">
      <c r="A29" s="821"/>
      <c r="B29" s="822"/>
      <c r="C29" s="823"/>
      <c r="D29" s="823"/>
      <c r="E29" s="824"/>
      <c r="F29" s="825"/>
      <c r="G29" s="824"/>
      <c r="H29" s="826"/>
      <c r="I29" s="827"/>
      <c r="J29" s="828">
        <f>SUM(J27:J28)</f>
        <v>47090550</v>
      </c>
      <c r="K29" s="829"/>
      <c r="L29" s="931"/>
      <c r="M29" s="932"/>
      <c r="N29" s="931"/>
      <c r="O29" s="932"/>
      <c r="P29" s="931"/>
      <c r="Q29" s="932"/>
      <c r="R29" s="933"/>
      <c r="S29" s="934"/>
      <c r="T29" s="887" t="s">
        <v>328</v>
      </c>
      <c r="U29" s="935">
        <f>IFERROR(AVERAGE(U27:U28),0)</f>
        <v>0.8125</v>
      </c>
      <c r="V29" s="936">
        <f>IFERROR((0+V27*J27+V28*J28)/J29,0)</f>
        <v>0.53930247151498545</v>
      </c>
      <c r="W29" s="837"/>
      <c r="X29" s="825"/>
      <c r="Y29" s="838"/>
      <c r="Z29" s="838"/>
      <c r="AA29" s="839"/>
      <c r="AB29" s="840"/>
      <c r="AE29" s="691">
        <f>J29</f>
        <v>47090550</v>
      </c>
      <c r="AF29" s="841">
        <f>J29*U29</f>
        <v>38261071.875</v>
      </c>
      <c r="AG29" s="842">
        <f>J29*V29</f>
        <v>25396049.999999996</v>
      </c>
      <c r="AI29" s="693"/>
    </row>
    <row r="30" spans="1:41" s="691" customFormat="1" ht="25.5" customHeight="1">
      <c r="A30" s="843"/>
      <c r="B30" s="844"/>
      <c r="C30" s="845"/>
      <c r="D30" s="845"/>
      <c r="E30" s="846"/>
      <c r="F30" s="847"/>
      <c r="G30" s="846"/>
      <c r="H30" s="848"/>
      <c r="I30" s="849"/>
      <c r="J30" s="847"/>
      <c r="K30" s="850"/>
      <c r="L30" s="937"/>
      <c r="M30" s="938"/>
      <c r="N30" s="937"/>
      <c r="O30" s="938"/>
      <c r="P30" s="937"/>
      <c r="Q30" s="938"/>
      <c r="R30" s="937"/>
      <c r="S30" s="939"/>
      <c r="T30" s="854" t="s">
        <v>329</v>
      </c>
      <c r="U30" s="940" t="str">
        <f>IF(U29&gt;0.9,"Sangat Tinggi",IF(U29&gt;0.75,"Tinggi",IF(U29&gt;0.65,"Sedang",IF(U29&gt;0.5,"Rendah","Sangat Rendah"))))</f>
        <v>Tinggi</v>
      </c>
      <c r="V30" s="941" t="str">
        <f>IF(V29&gt;0.9,"Sangat Tinggi",IF(V29&gt;0.75,"Tinggi",IF(V29&gt;0.65,"Sedang",IF(V29&gt;0.5,"Rendah","Sangat Rendah"))))</f>
        <v>Rendah</v>
      </c>
      <c r="W30" s="857"/>
      <c r="X30" s="847"/>
      <c r="Y30" s="858"/>
      <c r="Z30" s="858"/>
      <c r="AA30" s="859"/>
      <c r="AB30" s="860"/>
      <c r="AG30" s="692"/>
      <c r="AI30" s="693"/>
    </row>
    <row r="31" spans="1:41" s="691" customFormat="1" ht="39.75" customHeight="1">
      <c r="A31" s="898"/>
      <c r="B31" s="899"/>
      <c r="C31" s="942" t="s">
        <v>344</v>
      </c>
      <c r="D31" s="900" t="s">
        <v>345</v>
      </c>
      <c r="E31" s="901"/>
      <c r="F31" s="902">
        <v>0</v>
      </c>
      <c r="G31" s="901"/>
      <c r="H31" s="902"/>
      <c r="I31" s="943">
        <f>'[18]DATA REALISASI MONEV INTERNAL'!F78</f>
        <v>100</v>
      </c>
      <c r="J31" s="944">
        <f>SUM(J32:J37)</f>
        <v>444982374</v>
      </c>
      <c r="K31" s="945">
        <f>(SUM(K35:K37)+(SUM(K32:K34)/4))/SUM($I$32:$I$37)*100</f>
        <v>19.687842278203725</v>
      </c>
      <c r="L31" s="870">
        <f>SUM(L32:L37)</f>
        <v>53379910</v>
      </c>
      <c r="M31" s="945">
        <f>(SUM(M35:M37)+(SUM(M32:M34)/4))/SUM($I$32:$I$37)*100</f>
        <v>24.726177437020809</v>
      </c>
      <c r="N31" s="870">
        <f>SUM(N32:N37)</f>
        <v>88712129</v>
      </c>
      <c r="O31" s="945">
        <f>(SUM(O35:O37)+(SUM(O32:O34)/4))/SUM($I$32:$I$37)*100</f>
        <v>25.383351588170868</v>
      </c>
      <c r="P31" s="870">
        <f>SUM(P32:P37)</f>
        <v>113313775</v>
      </c>
      <c r="Q31" s="945">
        <f>(SUM(Q35:Q37)+(SUM(Q32:Q34)/4))/SUM($I$32:$I$37)*100</f>
        <v>30.202628696604599</v>
      </c>
      <c r="R31" s="946">
        <f>SUM(R32:R37)</f>
        <v>189187805</v>
      </c>
      <c r="S31" s="871">
        <f>(K31+M31+O31+Q31)</f>
        <v>100</v>
      </c>
      <c r="T31" s="946">
        <f>SUM(T32:T37)</f>
        <v>444593619</v>
      </c>
      <c r="U31" s="910">
        <f>S31/I31</f>
        <v>1</v>
      </c>
      <c r="V31" s="911">
        <f>T31/J31</f>
        <v>0.99912635865437671</v>
      </c>
      <c r="W31" s="912">
        <f>S31+G31</f>
        <v>100</v>
      </c>
      <c r="X31" s="913">
        <f>T31+H31</f>
        <v>444593619</v>
      </c>
      <c r="Y31" s="914" t="e">
        <f>W31/E31</f>
        <v>#DIV/0!</v>
      </c>
      <c r="Z31" s="915" t="e">
        <f>X31/F31</f>
        <v>#DIV/0!</v>
      </c>
      <c r="AA31" s="916"/>
      <c r="AB31" s="917"/>
      <c r="AG31" s="692"/>
      <c r="AI31" s="693"/>
    </row>
    <row r="32" spans="1:41" s="691" customFormat="1" ht="39.75" customHeight="1">
      <c r="A32" s="751"/>
      <c r="B32" s="752"/>
      <c r="C32" s="753" t="s">
        <v>346</v>
      </c>
      <c r="D32" s="947" t="s">
        <v>347</v>
      </c>
      <c r="E32" s="755"/>
      <c r="F32" s="756"/>
      <c r="G32" s="755"/>
      <c r="H32" s="756"/>
      <c r="I32" s="757">
        <v>9</v>
      </c>
      <c r="J32" s="948">
        <v>4086080</v>
      </c>
      <c r="K32" s="949">
        <v>9</v>
      </c>
      <c r="L32" s="950">
        <v>1008660</v>
      </c>
      <c r="M32" s="951">
        <v>9</v>
      </c>
      <c r="N32" s="950">
        <v>0</v>
      </c>
      <c r="O32" s="952">
        <v>9</v>
      </c>
      <c r="P32" s="764">
        <v>2055160</v>
      </c>
      <c r="Q32" s="952">
        <v>9</v>
      </c>
      <c r="R32" s="765">
        <v>1022140</v>
      </c>
      <c r="S32" s="882">
        <f>IFERROR(IF(AND(K32&gt;0,M32&lt;=0,O32&lt;=0,Q32&lt;=0),K32,IF(AND(K32&gt;0,M32&gt;0,O32&lt;=0,Q32&lt;=0),(K32+M32)/2,IF(AND(K32&gt;0,M32&gt;0,O32&gt;0,Q32&lt;=0),(K32+M32+O32)/3,IF(AND(K32&gt;0,M32&gt;0,O32&gt;0,Q32&gt;0),(K32+M32+O32+Q32)/4,"")))),"")</f>
        <v>9</v>
      </c>
      <c r="T32" s="767">
        <f t="shared" ref="T32:T37" si="3">L32+N32+P32+R32</f>
        <v>4085960</v>
      </c>
      <c r="U32" s="953">
        <f t="shared" ref="U32:V37" si="4">IFERROR(S32/I32,0)</f>
        <v>1</v>
      </c>
      <c r="V32" s="954">
        <f t="shared" si="4"/>
        <v>0.99997063199937353</v>
      </c>
      <c r="W32" s="770"/>
      <c r="X32" s="771"/>
      <c r="Y32" s="772"/>
      <c r="Z32" s="773"/>
      <c r="AA32" s="774"/>
      <c r="AB32" s="775"/>
      <c r="AG32" s="692"/>
      <c r="AI32" s="693"/>
    </row>
    <row r="33" spans="1:35" s="691" customFormat="1" ht="29.25" customHeight="1">
      <c r="A33" s="778"/>
      <c r="B33" s="779"/>
      <c r="C33" s="753" t="s">
        <v>149</v>
      </c>
      <c r="D33" s="955" t="s">
        <v>348</v>
      </c>
      <c r="E33" s="780"/>
      <c r="F33" s="781"/>
      <c r="G33" s="780"/>
      <c r="H33" s="781"/>
      <c r="I33" s="757">
        <v>15</v>
      </c>
      <c r="J33" s="948">
        <v>5753044</v>
      </c>
      <c r="K33" s="956">
        <v>15</v>
      </c>
      <c r="L33" s="950">
        <v>0</v>
      </c>
      <c r="M33" s="957">
        <v>15</v>
      </c>
      <c r="N33" s="950">
        <v>2869049</v>
      </c>
      <c r="O33" s="958">
        <v>15</v>
      </c>
      <c r="P33" s="784">
        <v>1431355</v>
      </c>
      <c r="Q33" s="959">
        <v>15</v>
      </c>
      <c r="R33" s="785">
        <v>1448540</v>
      </c>
      <c r="S33" s="960">
        <f>IFERROR(IF(AND(K33&gt;0,M33&lt;=0,O33&lt;=0,Q33&lt;=0),K33,IF(AND(K33&gt;0,M33&gt;0,O33&lt;=0,Q33&lt;=0),(K33+M33)/2,IF(AND(K33&gt;0,M33&gt;0,O33&gt;0,Q33&lt;=0),(K33+M33+O33)/3,IF(AND(K33&gt;0,M33&gt;0,O33&gt;0,Q33&gt;0),(K33+M33+O33+Q33)/4,"")))),"")</f>
        <v>15</v>
      </c>
      <c r="T33" s="787">
        <f t="shared" si="3"/>
        <v>5748944</v>
      </c>
      <c r="U33" s="921">
        <f t="shared" si="4"/>
        <v>1</v>
      </c>
      <c r="V33" s="922">
        <f t="shared" si="4"/>
        <v>0.99928733380102774</v>
      </c>
      <c r="W33" s="790"/>
      <c r="X33" s="791"/>
      <c r="Y33" s="792"/>
      <c r="Z33" s="793"/>
      <c r="AA33" s="794"/>
      <c r="AB33" s="795"/>
      <c r="AG33" s="692"/>
      <c r="AI33" s="693"/>
    </row>
    <row r="34" spans="1:35" s="691" customFormat="1" ht="39.75" customHeight="1">
      <c r="A34" s="778"/>
      <c r="B34" s="779"/>
      <c r="C34" s="753" t="s">
        <v>349</v>
      </c>
      <c r="D34" s="961" t="s">
        <v>350</v>
      </c>
      <c r="E34" s="780"/>
      <c r="F34" s="781"/>
      <c r="G34" s="780"/>
      <c r="H34" s="781"/>
      <c r="I34" s="757">
        <v>7</v>
      </c>
      <c r="J34" s="948">
        <v>7153250</v>
      </c>
      <c r="K34" s="956">
        <v>7</v>
      </c>
      <c r="L34" s="950">
        <v>1632500</v>
      </c>
      <c r="M34" s="957">
        <v>7</v>
      </c>
      <c r="N34" s="950">
        <v>1332000</v>
      </c>
      <c r="O34" s="962">
        <v>7</v>
      </c>
      <c r="P34" s="784">
        <v>1291250</v>
      </c>
      <c r="Q34" s="963">
        <v>7</v>
      </c>
      <c r="R34" s="785">
        <v>2753900</v>
      </c>
      <c r="S34" s="960">
        <f>IFERROR(IF(AND(K34&gt;0,M34&lt;=0,O34&lt;=0,Q34&lt;=0),K34,IF(AND(K34&gt;0,M34&gt;0,O34&lt;=0,Q34&lt;=0),(K34+M34)/2,IF(AND(K34&gt;0,M34&gt;0,O34&gt;0,Q34&lt;=0),(K34+M34+O34)/3,IF(AND(K34&gt;0,M34&gt;0,O34&gt;0,Q34&gt;0),(K34+M34+O34+Q34)/4,"")))),"")</f>
        <v>7</v>
      </c>
      <c r="T34" s="787">
        <f t="shared" si="3"/>
        <v>7009650</v>
      </c>
      <c r="U34" s="921">
        <f t="shared" si="4"/>
        <v>1</v>
      </c>
      <c r="V34" s="922">
        <f t="shared" si="4"/>
        <v>0.97992520882116518</v>
      </c>
      <c r="W34" s="790"/>
      <c r="X34" s="791"/>
      <c r="Y34" s="792"/>
      <c r="Z34" s="793"/>
      <c r="AA34" s="794"/>
      <c r="AB34" s="795"/>
      <c r="AG34" s="692"/>
      <c r="AI34" s="693"/>
    </row>
    <row r="35" spans="1:35" s="691" customFormat="1" ht="53.25" customHeight="1">
      <c r="A35" s="778"/>
      <c r="B35" s="779"/>
      <c r="C35" s="753" t="s">
        <v>157</v>
      </c>
      <c r="D35" s="947" t="s">
        <v>351</v>
      </c>
      <c r="E35" s="780"/>
      <c r="F35" s="781"/>
      <c r="G35" s="780"/>
      <c r="H35" s="781"/>
      <c r="I35" s="757">
        <v>36</v>
      </c>
      <c r="J35" s="964">
        <v>3600000</v>
      </c>
      <c r="K35" s="956">
        <v>6</v>
      </c>
      <c r="L35" s="950">
        <v>800000</v>
      </c>
      <c r="M35" s="957">
        <v>12</v>
      </c>
      <c r="N35" s="950">
        <v>875000</v>
      </c>
      <c r="O35" s="783">
        <v>6</v>
      </c>
      <c r="P35" s="784">
        <v>800000</v>
      </c>
      <c r="Q35" s="783">
        <v>12</v>
      </c>
      <c r="R35" s="785">
        <v>1100000</v>
      </c>
      <c r="S35" s="786">
        <f>K35+O35+Q35+M35</f>
        <v>36</v>
      </c>
      <c r="T35" s="787">
        <f t="shared" si="3"/>
        <v>3575000</v>
      </c>
      <c r="U35" s="921">
        <f t="shared" si="4"/>
        <v>1</v>
      </c>
      <c r="V35" s="922">
        <f t="shared" si="4"/>
        <v>0.99305555555555558</v>
      </c>
      <c r="W35" s="790"/>
      <c r="X35" s="791"/>
      <c r="Y35" s="792"/>
      <c r="Z35" s="793"/>
      <c r="AA35" s="794"/>
      <c r="AB35" s="795"/>
      <c r="AG35" s="692"/>
      <c r="AI35" s="693"/>
    </row>
    <row r="36" spans="1:35" s="691" customFormat="1" ht="29.25" customHeight="1">
      <c r="A36" s="778"/>
      <c r="B36" s="779"/>
      <c r="C36" s="753" t="s">
        <v>161</v>
      </c>
      <c r="D36" s="955" t="s">
        <v>352</v>
      </c>
      <c r="E36" s="780"/>
      <c r="F36" s="781"/>
      <c r="G36" s="780"/>
      <c r="H36" s="781"/>
      <c r="I36" s="757">
        <v>96</v>
      </c>
      <c r="J36" s="964">
        <v>195785000</v>
      </c>
      <c r="K36" s="956">
        <v>11</v>
      </c>
      <c r="L36" s="950">
        <v>19140000</v>
      </c>
      <c r="M36" s="957">
        <v>21</v>
      </c>
      <c r="N36" s="950">
        <v>46215000</v>
      </c>
      <c r="O36" s="783">
        <v>28</v>
      </c>
      <c r="P36" s="784">
        <v>53623500</v>
      </c>
      <c r="Q36" s="783">
        <v>36</v>
      </c>
      <c r="R36" s="785">
        <v>76760000</v>
      </c>
      <c r="S36" s="786">
        <f>K36+O36+Q36+M36</f>
        <v>96</v>
      </c>
      <c r="T36" s="787">
        <f t="shared" si="3"/>
        <v>195738500</v>
      </c>
      <c r="U36" s="921">
        <f t="shared" si="4"/>
        <v>1</v>
      </c>
      <c r="V36" s="922">
        <f t="shared" si="4"/>
        <v>0.99976249457312871</v>
      </c>
      <c r="W36" s="790"/>
      <c r="X36" s="791"/>
      <c r="Y36" s="792"/>
      <c r="Z36" s="793"/>
      <c r="AA36" s="794"/>
      <c r="AB36" s="795"/>
      <c r="AG36" s="692"/>
      <c r="AI36" s="693"/>
    </row>
    <row r="37" spans="1:35" s="691" customFormat="1" ht="41.25" customHeight="1">
      <c r="A37" s="802"/>
      <c r="B37" s="803"/>
      <c r="C37" s="753" t="s">
        <v>353</v>
      </c>
      <c r="D37" s="955" t="s">
        <v>354</v>
      </c>
      <c r="E37" s="804"/>
      <c r="F37" s="805"/>
      <c r="G37" s="804"/>
      <c r="H37" s="805"/>
      <c r="I37" s="757">
        <v>750</v>
      </c>
      <c r="J37" s="964">
        <v>228605000</v>
      </c>
      <c r="K37" s="956">
        <v>155</v>
      </c>
      <c r="L37" s="950">
        <v>30798750</v>
      </c>
      <c r="M37" s="957">
        <v>185</v>
      </c>
      <c r="N37" s="950">
        <v>37421080</v>
      </c>
      <c r="O37" s="808">
        <v>190</v>
      </c>
      <c r="P37" s="809">
        <v>54112510</v>
      </c>
      <c r="Q37" s="808">
        <v>220</v>
      </c>
      <c r="R37" s="810">
        <v>106103225</v>
      </c>
      <c r="S37" s="811">
        <f>K37+O37+Q37+M37</f>
        <v>750</v>
      </c>
      <c r="T37" s="812">
        <f t="shared" si="3"/>
        <v>228435565</v>
      </c>
      <c r="U37" s="929">
        <f t="shared" si="4"/>
        <v>1</v>
      </c>
      <c r="V37" s="930">
        <f t="shared" si="4"/>
        <v>0.99925883073423594</v>
      </c>
      <c r="W37" s="815"/>
      <c r="X37" s="816"/>
      <c r="Y37" s="817"/>
      <c r="Z37" s="818"/>
      <c r="AA37" s="819"/>
      <c r="AB37" s="820"/>
      <c r="AE37" s="776">
        <f>J38</f>
        <v>444982374</v>
      </c>
      <c r="AF37" s="841">
        <f>J38*U38</f>
        <v>444982374</v>
      </c>
      <c r="AG37" s="965">
        <f>J38*V38</f>
        <v>444593619</v>
      </c>
      <c r="AI37" s="693"/>
    </row>
    <row r="38" spans="1:35" s="691" customFormat="1" ht="23.1" customHeight="1">
      <c r="A38" s="821"/>
      <c r="B38" s="822"/>
      <c r="C38" s="823"/>
      <c r="D38" s="966"/>
      <c r="E38" s="824"/>
      <c r="F38" s="825"/>
      <c r="G38" s="824"/>
      <c r="H38" s="826"/>
      <c r="I38" s="827"/>
      <c r="J38" s="828">
        <f>SUM(J32:J37)</f>
        <v>444982374</v>
      </c>
      <c r="K38" s="829"/>
      <c r="L38" s="830"/>
      <c r="M38" s="831"/>
      <c r="N38" s="830"/>
      <c r="O38" s="831"/>
      <c r="P38" s="967"/>
      <c r="Q38" s="831"/>
      <c r="R38" s="832"/>
      <c r="S38" s="833"/>
      <c r="T38" s="887" t="s">
        <v>328</v>
      </c>
      <c r="U38" s="935">
        <f>IFERROR(AVERAGE(U32:U37),0)</f>
        <v>1</v>
      </c>
      <c r="V38" s="936">
        <f>IFERROR((0+V32*J32++V33*J33+V34*J34+V35*J35+V36*J36+V37*J37)/J38,0)</f>
        <v>0.99912635865437671</v>
      </c>
      <c r="W38" s="837"/>
      <c r="X38" s="825"/>
      <c r="Y38" s="838"/>
      <c r="Z38" s="838"/>
      <c r="AA38" s="839"/>
      <c r="AB38" s="840"/>
      <c r="AG38" s="692"/>
      <c r="AI38" s="693"/>
    </row>
    <row r="39" spans="1:35" s="691" customFormat="1" ht="25.5" customHeight="1">
      <c r="A39" s="843"/>
      <c r="B39" s="844"/>
      <c r="C39" s="845"/>
      <c r="D39" s="845"/>
      <c r="E39" s="846"/>
      <c r="F39" s="847"/>
      <c r="G39" s="846"/>
      <c r="H39" s="848"/>
      <c r="I39" s="849"/>
      <c r="J39" s="847"/>
      <c r="K39" s="850"/>
      <c r="L39" s="851"/>
      <c r="M39" s="852"/>
      <c r="N39" s="851"/>
      <c r="O39" s="852"/>
      <c r="P39" s="851"/>
      <c r="Q39" s="852"/>
      <c r="R39" s="851"/>
      <c r="S39" s="853"/>
      <c r="T39" s="854" t="s">
        <v>329</v>
      </c>
      <c r="U39" s="940" t="str">
        <f>IF(U38&gt;0.9,"Sangat Tinggi",IF(U38&gt;0.75,"Tinggi",IF(U38&gt;0.65,"Sedang",IF(U38&gt;0.5,"Rendah","Sangat Rendah"))))</f>
        <v>Sangat Tinggi</v>
      </c>
      <c r="V39" s="941" t="str">
        <f>IF(V38&gt;0.9,"Sangat Tinggi",IF(V38&gt;0.75,"Tinggi",IF(V38&gt;0.65,"Sedang",IF(V38&gt;0.5,"Rendah","Sangat Rendah"))))</f>
        <v>Sangat Tinggi</v>
      </c>
      <c r="W39" s="857"/>
      <c r="X39" s="847"/>
      <c r="Y39" s="858"/>
      <c r="Z39" s="858"/>
      <c r="AA39" s="859"/>
      <c r="AB39" s="860"/>
      <c r="AG39" s="692"/>
      <c r="AI39" s="693"/>
    </row>
    <row r="40" spans="1:35" s="691" customFormat="1" ht="52.5" customHeight="1">
      <c r="A40" s="861"/>
      <c r="B40" s="862"/>
      <c r="C40" s="888" t="s">
        <v>355</v>
      </c>
      <c r="D40" s="888" t="s">
        <v>356</v>
      </c>
      <c r="E40" s="968"/>
      <c r="F40" s="969">
        <v>0</v>
      </c>
      <c r="G40" s="968"/>
      <c r="H40" s="969"/>
      <c r="I40" s="970">
        <f>'[18]DATA REALISASI MONEV INTERNAL'!F94</f>
        <v>100</v>
      </c>
      <c r="J40" s="868">
        <f>SUM(J41:J44)</f>
        <v>71797000</v>
      </c>
      <c r="K40" s="971">
        <f>(SUM(K41:K44)/SUM($I$41:$I$44)*100)</f>
        <v>0</v>
      </c>
      <c r="L40" s="868">
        <f>SUM(L44:L44)</f>
        <v>0</v>
      </c>
      <c r="M40" s="971">
        <f>(SUM(M41:M44)/SUM($I$41:$I$44)*100)</f>
        <v>0</v>
      </c>
      <c r="N40" s="972">
        <f>SUM(N44:N44)</f>
        <v>0</v>
      </c>
      <c r="O40" s="971">
        <f>(SUM(O41:O44)/SUM($I$41:$I$44)*100)</f>
        <v>10</v>
      </c>
      <c r="P40" s="973">
        <f>SUM(P41:P44)</f>
        <v>34400000</v>
      </c>
      <c r="Q40" s="971">
        <f>(SUM(Q41:Q44)/SUM($I$41:$I$44)*100)</f>
        <v>90</v>
      </c>
      <c r="R40" s="872">
        <f>SUM(R41:R44)</f>
        <v>35300000</v>
      </c>
      <c r="S40" s="871">
        <f>(K40+M40+O40+Q40)</f>
        <v>100</v>
      </c>
      <c r="T40" s="872">
        <f>L40+N40+P40+R40</f>
        <v>69700000</v>
      </c>
      <c r="U40" s="974">
        <f>IFERROR(S40/I40,"")</f>
        <v>1</v>
      </c>
      <c r="V40" s="975">
        <f>T40/J40</f>
        <v>0.97079265150354477</v>
      </c>
      <c r="W40" s="790">
        <f>IFERROR(S40+G40,"")</f>
        <v>100</v>
      </c>
      <c r="X40" s="791">
        <f>T40+H40</f>
        <v>69700000</v>
      </c>
      <c r="Y40" s="792" t="str">
        <f>IFERROR(W40/E40,"")</f>
        <v/>
      </c>
      <c r="Z40" s="793" t="e">
        <f>X40/F40</f>
        <v>#DIV/0!</v>
      </c>
      <c r="AA40" s="876"/>
      <c r="AB40" s="877"/>
      <c r="AG40" s="692"/>
      <c r="AI40" s="693"/>
    </row>
    <row r="41" spans="1:35" s="691" customFormat="1" ht="52.5" customHeight="1">
      <c r="A41" s="976"/>
      <c r="B41" s="977"/>
      <c r="C41" s="978" t="s">
        <v>171</v>
      </c>
      <c r="D41" s="979" t="s">
        <v>357</v>
      </c>
      <c r="E41" s="980"/>
      <c r="F41" s="981"/>
      <c r="G41" s="980"/>
      <c r="H41" s="981"/>
      <c r="I41" s="982">
        <v>1</v>
      </c>
      <c r="J41" s="983">
        <v>34500000</v>
      </c>
      <c r="K41" s="984">
        <v>0</v>
      </c>
      <c r="L41" s="985"/>
      <c r="M41" s="986">
        <v>0</v>
      </c>
      <c r="N41" s="987"/>
      <c r="O41" s="988">
        <v>1</v>
      </c>
      <c r="P41" s="989">
        <v>34400000</v>
      </c>
      <c r="Q41" s="990">
        <v>0</v>
      </c>
      <c r="R41" s="991">
        <v>0</v>
      </c>
      <c r="S41" s="992">
        <f>(K41+M41+O41+Q41)</f>
        <v>1</v>
      </c>
      <c r="T41" s="993">
        <f>L41+N41+P41+R41</f>
        <v>34400000</v>
      </c>
      <c r="U41" s="974">
        <f>IFERROR(S41/I41,"")</f>
        <v>1</v>
      </c>
      <c r="V41" s="994">
        <f>T41/J41</f>
        <v>0.99710144927536237</v>
      </c>
      <c r="W41" s="995"/>
      <c r="X41" s="996"/>
      <c r="Y41" s="997"/>
      <c r="Z41" s="998"/>
      <c r="AA41" s="999"/>
      <c r="AB41" s="1000"/>
      <c r="AG41" s="692"/>
      <c r="AI41" s="693"/>
    </row>
    <row r="42" spans="1:35" s="691" customFormat="1" ht="31.5" customHeight="1">
      <c r="A42" s="976"/>
      <c r="B42" s="977"/>
      <c r="C42" s="753" t="s">
        <v>174</v>
      </c>
      <c r="D42" s="955" t="s">
        <v>358</v>
      </c>
      <c r="E42" s="804"/>
      <c r="F42" s="805"/>
      <c r="G42" s="804"/>
      <c r="H42" s="805"/>
      <c r="I42" s="982">
        <v>4</v>
      </c>
      <c r="J42" s="1001">
        <v>18750000</v>
      </c>
      <c r="K42" s="1002">
        <v>0</v>
      </c>
      <c r="L42" s="1003">
        <v>0</v>
      </c>
      <c r="M42" s="1004">
        <v>0</v>
      </c>
      <c r="N42" s="1005">
        <v>0</v>
      </c>
      <c r="O42" s="1006">
        <v>0</v>
      </c>
      <c r="P42" s="1007">
        <v>0</v>
      </c>
      <c r="Q42" s="1008">
        <v>4</v>
      </c>
      <c r="R42" s="1009">
        <v>18100000</v>
      </c>
      <c r="S42" s="1008">
        <f t="shared" ref="S42:T44" si="5">K42+M42+O42+Q42</f>
        <v>4</v>
      </c>
      <c r="T42" s="1010">
        <f t="shared" si="5"/>
        <v>18100000</v>
      </c>
      <c r="U42" s="1011">
        <f t="shared" ref="U42:V44" si="6">IFERROR(S42/I42,0)</f>
        <v>1</v>
      </c>
      <c r="V42" s="1012">
        <f t="shared" si="6"/>
        <v>0.96533333333333338</v>
      </c>
      <c r="W42" s="995"/>
      <c r="X42" s="996"/>
      <c r="Y42" s="997"/>
      <c r="Z42" s="998"/>
      <c r="AA42" s="999"/>
      <c r="AB42" s="1000"/>
      <c r="AG42" s="692"/>
      <c r="AI42" s="693"/>
    </row>
    <row r="43" spans="1:35" s="691" customFormat="1" ht="27.75" customHeight="1">
      <c r="A43" s="976"/>
      <c r="B43" s="977"/>
      <c r="C43" s="753" t="s">
        <v>176</v>
      </c>
      <c r="D43" s="955" t="s">
        <v>359</v>
      </c>
      <c r="E43" s="804"/>
      <c r="F43" s="805"/>
      <c r="G43" s="804"/>
      <c r="H43" s="805"/>
      <c r="I43" s="982">
        <v>3</v>
      </c>
      <c r="J43" s="1001">
        <v>10605000</v>
      </c>
      <c r="K43" s="1002">
        <v>0</v>
      </c>
      <c r="L43" s="1003">
        <v>0</v>
      </c>
      <c r="M43" s="1004">
        <v>0</v>
      </c>
      <c r="N43" s="1005">
        <v>0</v>
      </c>
      <c r="O43" s="1006">
        <v>0</v>
      </c>
      <c r="P43" s="1007">
        <v>0</v>
      </c>
      <c r="Q43" s="1008">
        <v>3</v>
      </c>
      <c r="R43" s="1009">
        <v>9500000</v>
      </c>
      <c r="S43" s="1008">
        <f t="shared" si="5"/>
        <v>3</v>
      </c>
      <c r="T43" s="1010">
        <f t="shared" si="5"/>
        <v>9500000</v>
      </c>
      <c r="U43" s="1011">
        <f t="shared" si="6"/>
        <v>1</v>
      </c>
      <c r="V43" s="1012">
        <f t="shared" si="6"/>
        <v>0.8958038661008958</v>
      </c>
      <c r="W43" s="995"/>
      <c r="X43" s="996"/>
      <c r="Y43" s="997"/>
      <c r="Z43" s="998"/>
      <c r="AA43" s="999"/>
      <c r="AB43" s="1000"/>
      <c r="AG43" s="692"/>
      <c r="AI43" s="693"/>
    </row>
    <row r="44" spans="1:35" s="691" customFormat="1" ht="52.5" customHeight="1">
      <c r="A44" s="976"/>
      <c r="B44" s="977"/>
      <c r="C44" s="753" t="s">
        <v>360</v>
      </c>
      <c r="D44" s="955" t="s">
        <v>361</v>
      </c>
      <c r="E44" s="804"/>
      <c r="F44" s="805"/>
      <c r="G44" s="804"/>
      <c r="H44" s="805"/>
      <c r="I44" s="982">
        <v>2</v>
      </c>
      <c r="J44" s="983">
        <v>7942000</v>
      </c>
      <c r="K44" s="1002">
        <v>0</v>
      </c>
      <c r="L44" s="1003">
        <v>0</v>
      </c>
      <c r="M44" s="1004">
        <v>0</v>
      </c>
      <c r="N44" s="1005">
        <v>0</v>
      </c>
      <c r="O44" s="1006">
        <v>0</v>
      </c>
      <c r="P44" s="1007">
        <v>0</v>
      </c>
      <c r="Q44" s="1008">
        <v>2</v>
      </c>
      <c r="R44" s="1009">
        <v>7700000</v>
      </c>
      <c r="S44" s="1008">
        <f t="shared" si="5"/>
        <v>2</v>
      </c>
      <c r="T44" s="1010">
        <f t="shared" si="5"/>
        <v>7700000</v>
      </c>
      <c r="U44" s="1011">
        <f t="shared" si="6"/>
        <v>1</v>
      </c>
      <c r="V44" s="1012">
        <f t="shared" si="6"/>
        <v>0.96952908587257614</v>
      </c>
      <c r="W44" s="995"/>
      <c r="X44" s="996"/>
      <c r="Y44" s="997"/>
      <c r="Z44" s="998"/>
      <c r="AA44" s="999"/>
      <c r="AB44" s="1000"/>
      <c r="AG44" s="692"/>
      <c r="AI44" s="693"/>
    </row>
    <row r="45" spans="1:35" s="691" customFormat="1" ht="23.1" customHeight="1">
      <c r="A45" s="821"/>
      <c r="B45" s="822"/>
      <c r="C45" s="823"/>
      <c r="D45" s="823"/>
      <c r="E45" s="824"/>
      <c r="F45" s="825"/>
      <c r="G45" s="824"/>
      <c r="H45" s="826"/>
      <c r="I45" s="827"/>
      <c r="J45" s="828">
        <f>SUM(J41:J44)</f>
        <v>71797000</v>
      </c>
      <c r="K45" s="1013"/>
      <c r="L45" s="1014"/>
      <c r="M45" s="1015"/>
      <c r="N45" s="1014"/>
      <c r="O45" s="1015"/>
      <c r="P45" s="1014"/>
      <c r="Q45" s="1015"/>
      <c r="R45" s="1016"/>
      <c r="S45" s="1017"/>
      <c r="T45" s="887" t="s">
        <v>328</v>
      </c>
      <c r="U45" s="935">
        <f>IFERROR(AVERAGE(U41:U44),0)</f>
        <v>1</v>
      </c>
      <c r="V45" s="836">
        <f>IFERROR((0+V41*J41+V42*J42+V43*J43+V44*J44)/J45,0)</f>
        <v>0.97079265150354477</v>
      </c>
      <c r="W45" s="837"/>
      <c r="X45" s="825"/>
      <c r="Y45" s="838"/>
      <c r="Z45" s="838"/>
      <c r="AA45" s="839"/>
      <c r="AB45" s="840"/>
      <c r="AE45" s="776">
        <f>J45</f>
        <v>71797000</v>
      </c>
      <c r="AF45" s="841">
        <f>J45*U45</f>
        <v>71797000</v>
      </c>
      <c r="AG45" s="842">
        <f>J45*V45</f>
        <v>69700000</v>
      </c>
      <c r="AI45" s="693"/>
    </row>
    <row r="46" spans="1:35" s="691" customFormat="1" ht="25.5" customHeight="1">
      <c r="A46" s="843"/>
      <c r="B46" s="844"/>
      <c r="C46" s="845"/>
      <c r="D46" s="845"/>
      <c r="E46" s="846"/>
      <c r="F46" s="847"/>
      <c r="G46" s="846"/>
      <c r="H46" s="848"/>
      <c r="I46" s="849"/>
      <c r="J46" s="847"/>
      <c r="K46" s="1018"/>
      <c r="L46" s="1019"/>
      <c r="M46" s="1020"/>
      <c r="N46" s="1019"/>
      <c r="O46" s="1020"/>
      <c r="P46" s="1019"/>
      <c r="Q46" s="1020"/>
      <c r="R46" s="1019"/>
      <c r="S46" s="1021"/>
      <c r="T46" s="854" t="s">
        <v>329</v>
      </c>
      <c r="U46" s="940" t="str">
        <f>IF(U45&gt;0.9,"Sangat Tinggi",IF(U45&gt;0.75,"Tinggi",IF(U45&gt;0.65,"Sedang",IF(U45&gt;0.5,"Rendah","Sangat Rendah"))))</f>
        <v>Sangat Tinggi</v>
      </c>
      <c r="V46" s="941" t="str">
        <f>IF(V45&gt;0.9,"Sangat Tinggi",IF(V45&gt;0.75,"Tinggi",IF(V45&gt;0.65,"Sedang",IF(V45&gt;0.5,"Rendah","Sangat Rendah"))))</f>
        <v>Sangat Tinggi</v>
      </c>
      <c r="W46" s="857"/>
      <c r="X46" s="847"/>
      <c r="Y46" s="858"/>
      <c r="Z46" s="858"/>
      <c r="AA46" s="859"/>
      <c r="AB46" s="860"/>
      <c r="AG46" s="692"/>
      <c r="AI46" s="693"/>
    </row>
    <row r="47" spans="1:35" s="691" customFormat="1" ht="52.5" customHeight="1">
      <c r="A47" s="861"/>
      <c r="B47" s="862"/>
      <c r="C47" s="888" t="s">
        <v>181</v>
      </c>
      <c r="D47" s="1022" t="s">
        <v>362</v>
      </c>
      <c r="E47" s="968"/>
      <c r="F47" s="969">
        <v>0</v>
      </c>
      <c r="G47" s="968"/>
      <c r="H47" s="969"/>
      <c r="I47" s="1023">
        <f>'[18]DATA REALISASI MONEV INTERNAL'!F99</f>
        <v>100</v>
      </c>
      <c r="J47" s="872">
        <f>SUM(J48:J51)</f>
        <v>147029800</v>
      </c>
      <c r="K47" s="971">
        <f>(SUM(K48:K51)/SUM($I$48:$I$51)*100)</f>
        <v>23.684210526315788</v>
      </c>
      <c r="L47" s="868">
        <f>SUM(L48:L51)</f>
        <v>23151500</v>
      </c>
      <c r="M47" s="971">
        <f>(SUM(M48:M51)/SUM($I$48:$I$51)*100)</f>
        <v>26.315789473684209</v>
      </c>
      <c r="N47" s="870">
        <f>SUM(N48:N51)</f>
        <v>34900951</v>
      </c>
      <c r="O47" s="971">
        <f>(SUM(O48:O51)/SUM($I$48:$I$51)*100)</f>
        <v>26.315789473684209</v>
      </c>
      <c r="P47" s="868">
        <f>SUM(P48:P51)</f>
        <v>26532527</v>
      </c>
      <c r="Q47" s="971">
        <f>(SUM(Q48:Q51)/SUM($I$48:$I$51)*100)</f>
        <v>23.684210526315788</v>
      </c>
      <c r="R47" s="872">
        <f>SUM(R48:R51)</f>
        <v>53393803</v>
      </c>
      <c r="S47" s="871">
        <f>(K47+M47+O47+Q47)</f>
        <v>100</v>
      </c>
      <c r="T47" s="872">
        <f>SUM(T48:T51)</f>
        <v>137978781</v>
      </c>
      <c r="U47" s="974">
        <f>S47/I47</f>
        <v>1</v>
      </c>
      <c r="V47" s="975">
        <f>T47/J47</f>
        <v>0.93844092150026726</v>
      </c>
      <c r="W47" s="790">
        <f>S47+G47</f>
        <v>100</v>
      </c>
      <c r="X47" s="791">
        <f>T47+H47</f>
        <v>137978781</v>
      </c>
      <c r="Y47" s="792" t="e">
        <f>W47/E47</f>
        <v>#DIV/0!</v>
      </c>
      <c r="Z47" s="793" t="e">
        <f>X47/F47</f>
        <v>#DIV/0!</v>
      </c>
      <c r="AA47" s="876"/>
      <c r="AB47" s="877"/>
      <c r="AG47" s="692"/>
      <c r="AI47" s="693"/>
    </row>
    <row r="48" spans="1:35" s="691" customFormat="1" ht="28.5" customHeight="1">
      <c r="A48" s="751"/>
      <c r="B48" s="752"/>
      <c r="C48" s="753" t="s">
        <v>363</v>
      </c>
      <c r="D48" s="892" t="s">
        <v>184</v>
      </c>
      <c r="E48" s="755"/>
      <c r="F48" s="756"/>
      <c r="G48" s="755"/>
      <c r="H48" s="756"/>
      <c r="I48" s="757">
        <v>12</v>
      </c>
      <c r="J48" s="964">
        <v>16807800</v>
      </c>
      <c r="K48" s="1024">
        <v>3</v>
      </c>
      <c r="L48" s="1025">
        <v>3996700</v>
      </c>
      <c r="M48" s="1026">
        <v>3</v>
      </c>
      <c r="N48" s="1024">
        <v>500000</v>
      </c>
      <c r="O48" s="763">
        <v>3</v>
      </c>
      <c r="P48" s="764">
        <v>4532100</v>
      </c>
      <c r="Q48" s="763">
        <v>3</v>
      </c>
      <c r="R48" s="765">
        <v>7775050</v>
      </c>
      <c r="S48" s="766">
        <f t="shared" ref="S48:T50" si="7">K48+M48+O48+Q48</f>
        <v>12</v>
      </c>
      <c r="T48" s="767">
        <f t="shared" si="7"/>
        <v>16803850</v>
      </c>
      <c r="U48" s="953">
        <f t="shared" ref="U48:V51" si="8">IFERROR(S48/I48,0)</f>
        <v>1</v>
      </c>
      <c r="V48" s="954">
        <f t="shared" si="8"/>
        <v>0.99976499006413688</v>
      </c>
      <c r="W48" s="770"/>
      <c r="X48" s="771"/>
      <c r="Y48" s="772"/>
      <c r="Z48" s="773"/>
      <c r="AA48" s="774"/>
      <c r="AB48" s="775"/>
      <c r="AG48" s="692"/>
      <c r="AI48" s="693"/>
    </row>
    <row r="49" spans="1:35" s="691" customFormat="1" ht="52.5" customHeight="1">
      <c r="A49" s="778"/>
      <c r="B49" s="779"/>
      <c r="C49" s="753" t="s">
        <v>364</v>
      </c>
      <c r="D49" s="1027" t="s">
        <v>365</v>
      </c>
      <c r="E49" s="780"/>
      <c r="F49" s="781"/>
      <c r="G49" s="780"/>
      <c r="H49" s="781"/>
      <c r="I49" s="757">
        <v>12</v>
      </c>
      <c r="J49" s="964">
        <v>61622000</v>
      </c>
      <c r="K49" s="1024">
        <v>3</v>
      </c>
      <c r="L49" s="1025">
        <v>8154800</v>
      </c>
      <c r="M49" s="1026">
        <v>3</v>
      </c>
      <c r="N49" s="1024">
        <v>18900951</v>
      </c>
      <c r="O49" s="783">
        <v>3</v>
      </c>
      <c r="P49" s="784">
        <v>8250427</v>
      </c>
      <c r="Q49" s="783">
        <v>3</v>
      </c>
      <c r="R49" s="785">
        <v>17268753</v>
      </c>
      <c r="S49" s="786">
        <f>K49+M49+O49+Q49</f>
        <v>12</v>
      </c>
      <c r="T49" s="787">
        <f t="shared" si="7"/>
        <v>52574931</v>
      </c>
      <c r="U49" s="921">
        <f t="shared" si="8"/>
        <v>1</v>
      </c>
      <c r="V49" s="922">
        <f t="shared" si="8"/>
        <v>0.85318443088507356</v>
      </c>
      <c r="W49" s="790"/>
      <c r="X49" s="791"/>
      <c r="Y49" s="792"/>
      <c r="Z49" s="793"/>
      <c r="AA49" s="794"/>
      <c r="AB49" s="795"/>
      <c r="AG49" s="692"/>
      <c r="AI49" s="693"/>
    </row>
    <row r="50" spans="1:35" s="691" customFormat="1" ht="54" customHeight="1">
      <c r="A50" s="1028"/>
      <c r="B50" s="1029"/>
      <c r="C50" s="1030" t="s">
        <v>188</v>
      </c>
      <c r="D50" s="1031" t="s">
        <v>366</v>
      </c>
      <c r="E50" s="1032"/>
      <c r="F50" s="1033"/>
      <c r="G50" s="1032"/>
      <c r="H50" s="1033"/>
      <c r="I50" s="757">
        <v>2</v>
      </c>
      <c r="J50" s="948">
        <v>11600000</v>
      </c>
      <c r="K50" s="1024">
        <v>0</v>
      </c>
      <c r="L50" s="1025"/>
      <c r="M50" s="1026">
        <v>1</v>
      </c>
      <c r="N50" s="1024">
        <v>3000000</v>
      </c>
      <c r="O50" s="783">
        <v>1</v>
      </c>
      <c r="P50" s="784">
        <v>1750000</v>
      </c>
      <c r="Q50" s="783">
        <v>0</v>
      </c>
      <c r="R50" s="785">
        <v>6850000</v>
      </c>
      <c r="S50" s="960">
        <f>M50+O50</f>
        <v>2</v>
      </c>
      <c r="T50" s="787">
        <f t="shared" si="7"/>
        <v>11600000</v>
      </c>
      <c r="U50" s="921">
        <f t="shared" si="8"/>
        <v>1</v>
      </c>
      <c r="V50" s="922">
        <f t="shared" si="8"/>
        <v>1</v>
      </c>
      <c r="W50" s="790"/>
      <c r="X50" s="791"/>
      <c r="Y50" s="792"/>
      <c r="Z50" s="793"/>
      <c r="AA50" s="794"/>
      <c r="AB50" s="795"/>
      <c r="AG50" s="1034"/>
      <c r="AI50" s="693"/>
    </row>
    <row r="51" spans="1:35" s="691" customFormat="1" ht="42.75" customHeight="1">
      <c r="A51" s="802"/>
      <c r="B51" s="803"/>
      <c r="C51" s="753" t="s">
        <v>367</v>
      </c>
      <c r="D51" s="892" t="s">
        <v>368</v>
      </c>
      <c r="E51" s="804"/>
      <c r="F51" s="805"/>
      <c r="G51" s="804"/>
      <c r="H51" s="805"/>
      <c r="I51" s="757">
        <v>12</v>
      </c>
      <c r="J51" s="1035">
        <v>57000000</v>
      </c>
      <c r="K51" s="1024">
        <v>3</v>
      </c>
      <c r="L51" s="1025">
        <v>11000000</v>
      </c>
      <c r="M51" s="1026">
        <v>3</v>
      </c>
      <c r="N51" s="1024">
        <v>12500000</v>
      </c>
      <c r="O51" s="808">
        <v>3</v>
      </c>
      <c r="P51" s="809">
        <v>12000000</v>
      </c>
      <c r="Q51" s="808">
        <v>3</v>
      </c>
      <c r="R51" s="810">
        <v>21500000</v>
      </c>
      <c r="S51" s="1036">
        <f>K51+M51+O51+Q51</f>
        <v>12</v>
      </c>
      <c r="T51" s="812">
        <f>L51+N51+P51+R51</f>
        <v>57000000</v>
      </c>
      <c r="U51" s="929">
        <f>IFERROR(S51/I51,0)</f>
        <v>1</v>
      </c>
      <c r="V51" s="930">
        <f t="shared" si="8"/>
        <v>1</v>
      </c>
      <c r="W51" s="815"/>
      <c r="X51" s="816"/>
      <c r="Y51" s="817"/>
      <c r="Z51" s="818"/>
      <c r="AA51" s="819"/>
      <c r="AB51" s="820"/>
      <c r="AE51" s="776">
        <f>J52</f>
        <v>147029800</v>
      </c>
      <c r="AF51" s="776">
        <f>J52*U52</f>
        <v>147029800</v>
      </c>
      <c r="AG51" s="842">
        <f>J52*V52</f>
        <v>137978781</v>
      </c>
      <c r="AI51" s="693"/>
    </row>
    <row r="52" spans="1:35" s="691" customFormat="1" ht="23.1" customHeight="1">
      <c r="A52" s="821"/>
      <c r="B52" s="822"/>
      <c r="C52" s="823"/>
      <c r="D52" s="823"/>
      <c r="E52" s="824"/>
      <c r="F52" s="825"/>
      <c r="G52" s="824"/>
      <c r="H52" s="826"/>
      <c r="I52" s="827"/>
      <c r="J52" s="828">
        <f>SUM(J48:J51)</f>
        <v>147029800</v>
      </c>
      <c r="K52" s="829"/>
      <c r="L52" s="931"/>
      <c r="M52" s="932"/>
      <c r="N52" s="931"/>
      <c r="O52" s="932"/>
      <c r="P52" s="931"/>
      <c r="Q52" s="932"/>
      <c r="R52" s="933"/>
      <c r="S52" s="934"/>
      <c r="T52" s="887" t="s">
        <v>328</v>
      </c>
      <c r="U52" s="935">
        <f>IFERROR(AVERAGE(U48:U51),0)</f>
        <v>1</v>
      </c>
      <c r="V52" s="936">
        <f>IFERROR((0+V48*J48+V49*J49+V50*J50+V51*J51)/J52,0)</f>
        <v>0.93844092150026726</v>
      </c>
      <c r="W52" s="837"/>
      <c r="X52" s="825"/>
      <c r="Y52" s="838"/>
      <c r="Z52" s="838"/>
      <c r="AA52" s="839"/>
      <c r="AB52" s="840"/>
      <c r="AG52" s="692"/>
      <c r="AI52" s="693"/>
    </row>
    <row r="53" spans="1:35" s="691" customFormat="1" ht="25.5" customHeight="1">
      <c r="A53" s="843"/>
      <c r="B53" s="844"/>
      <c r="C53" s="845"/>
      <c r="D53" s="845"/>
      <c r="E53" s="846"/>
      <c r="F53" s="847"/>
      <c r="G53" s="846"/>
      <c r="H53" s="848"/>
      <c r="I53" s="849"/>
      <c r="J53" s="847"/>
      <c r="K53" s="850"/>
      <c r="L53" s="937"/>
      <c r="M53" s="938"/>
      <c r="N53" s="937"/>
      <c r="O53" s="938"/>
      <c r="P53" s="937"/>
      <c r="Q53" s="938"/>
      <c r="R53" s="937"/>
      <c r="S53" s="939"/>
      <c r="T53" s="854" t="s">
        <v>329</v>
      </c>
      <c r="U53" s="940" t="str">
        <f>IF(U52&gt;0.9,"Sangat Tinggi",IF(U52&gt;0.75,"Tinggi",IF(U52&gt;0.65,"Sedang",IF(U52&gt;0.5,"Rendah","Sangat Rendah"))))</f>
        <v>Sangat Tinggi</v>
      </c>
      <c r="V53" s="941" t="str">
        <f>IF(V52&gt;0.9,"Sangat Tinggi",IF(V52&gt;0.75,"Tinggi",IF(V52&gt;0.65,"Sedang",IF(V52&gt;0.5,"Rendah","Sangat Rendah"))))</f>
        <v>Sangat Tinggi</v>
      </c>
      <c r="W53" s="857"/>
      <c r="X53" s="847"/>
      <c r="Y53" s="858"/>
      <c r="Z53" s="858"/>
      <c r="AA53" s="859"/>
      <c r="AB53" s="860"/>
      <c r="AG53" s="692"/>
      <c r="AI53" s="693"/>
    </row>
    <row r="54" spans="1:35" s="691" customFormat="1" ht="54" customHeight="1">
      <c r="A54" s="861"/>
      <c r="B54" s="862"/>
      <c r="C54" s="888" t="s">
        <v>369</v>
      </c>
      <c r="D54" s="900" t="s">
        <v>370</v>
      </c>
      <c r="E54" s="968"/>
      <c r="F54" s="969">
        <v>0</v>
      </c>
      <c r="G54" s="968"/>
      <c r="H54" s="969"/>
      <c r="I54" s="1037">
        <f>'[18]DATA REALISASI MONEV INTERNAL'!F116</f>
        <v>100</v>
      </c>
      <c r="J54" s="868">
        <f>SUM(J55:J58)</f>
        <v>60280000</v>
      </c>
      <c r="K54" s="869">
        <f>((K55/4)+K56+(K57/3)+K58)/SUM($I$55:$I$58)*100</f>
        <v>16.666666666666664</v>
      </c>
      <c r="L54" s="870">
        <f>SUM(L55:L58)</f>
        <v>3737000</v>
      </c>
      <c r="M54" s="869">
        <f>((M55/4)+M56+(M57/3)+M58)/SUM($I$55:$I$58)*100</f>
        <v>36.419753086419753</v>
      </c>
      <c r="N54" s="870">
        <f>SUM(N55:N58)</f>
        <v>8767470</v>
      </c>
      <c r="O54" s="869">
        <f>((O55/4)+O56+(O57/3)+O58)/SUM($I$55:$I$58)*100</f>
        <v>14.19753086419753</v>
      </c>
      <c r="P54" s="870">
        <f>SUM(P55:P58)</f>
        <v>13400000</v>
      </c>
      <c r="Q54" s="869">
        <f>((Q55/4)+Q56+(Q57/3)+Q58)/SUM($I$55:$I$58)*100</f>
        <v>32.716049382716044</v>
      </c>
      <c r="R54" s="872">
        <f>SUM(R55:R58)</f>
        <v>33979090</v>
      </c>
      <c r="S54" s="992">
        <f>IFERROR((K54+M54+O54+Q54),"")</f>
        <v>100</v>
      </c>
      <c r="T54" s="872">
        <f>SUM(T55:T58)</f>
        <v>59883560</v>
      </c>
      <c r="U54" s="974">
        <f>S54/I54</f>
        <v>1</v>
      </c>
      <c r="V54" s="975">
        <f>T54/J54</f>
        <v>0.99342335766423362</v>
      </c>
      <c r="W54" s="790">
        <f>S54+G54</f>
        <v>100</v>
      </c>
      <c r="X54" s="791">
        <f>T54+H54</f>
        <v>59883560</v>
      </c>
      <c r="Y54" s="792" t="e">
        <f>W54/E54</f>
        <v>#DIV/0!</v>
      </c>
      <c r="Z54" s="793" t="e">
        <f>X54/F54</f>
        <v>#DIV/0!</v>
      </c>
      <c r="AA54" s="876"/>
      <c r="AB54" s="877"/>
      <c r="AD54" s="796">
        <f>T54/J54</f>
        <v>0.99342335766423362</v>
      </c>
      <c r="AG54" s="692"/>
      <c r="AI54" s="693"/>
    </row>
    <row r="55" spans="1:35" s="691" customFormat="1" ht="65.25" customHeight="1">
      <c r="A55" s="751"/>
      <c r="B55" s="752"/>
      <c r="C55" s="978" t="s">
        <v>371</v>
      </c>
      <c r="D55" s="947" t="s">
        <v>372</v>
      </c>
      <c r="E55" s="755"/>
      <c r="F55" s="756"/>
      <c r="G55" s="755"/>
      <c r="H55" s="756"/>
      <c r="I55" s="757">
        <v>2</v>
      </c>
      <c r="J55" s="964">
        <v>19550000</v>
      </c>
      <c r="K55" s="1024">
        <v>2</v>
      </c>
      <c r="L55" s="1025">
        <v>1887000</v>
      </c>
      <c r="M55" s="1026">
        <v>2</v>
      </c>
      <c r="N55" s="1024">
        <v>5292470</v>
      </c>
      <c r="O55" s="763">
        <v>2</v>
      </c>
      <c r="P55" s="764">
        <v>0</v>
      </c>
      <c r="Q55" s="763">
        <v>2</v>
      </c>
      <c r="R55" s="765">
        <v>12109090</v>
      </c>
      <c r="S55" s="1038">
        <f>IFERROR(IF(AND(K55&gt;0,M55&lt;=0,O55&lt;=0,Q55&lt;=0),K55,IF(AND(K55&gt;0,M55&gt;0,O55&lt;=0,Q55&lt;=0),(K55+M55)/2,IF(AND(K55&gt;0,M55&gt;0,O55&gt;0,Q55&lt;=0),(K55+M55+O55)/3,IF(AND(K55&gt;0,M55&gt;0,O55&gt;0,Q55&gt;0),(K55+M55+O55+Q55)/4,"")))),"")</f>
        <v>2</v>
      </c>
      <c r="T55" s="767">
        <f>L55+N55+P55+R55</f>
        <v>19288560</v>
      </c>
      <c r="U55" s="953">
        <f>IFERROR(S55/I55,0)</f>
        <v>1</v>
      </c>
      <c r="V55" s="954">
        <f t="shared" ref="V55:V58" si="9">IFERROR(T55/J55,0)</f>
        <v>0.9866271099744246</v>
      </c>
      <c r="W55" s="770"/>
      <c r="X55" s="771"/>
      <c r="Y55" s="772"/>
      <c r="Z55" s="773"/>
      <c r="AA55" s="774"/>
      <c r="AB55" s="775"/>
      <c r="AD55" s="1039">
        <f>SUM(V55:V58)/3</f>
        <v>1.3240429219393266</v>
      </c>
      <c r="AG55" s="692"/>
      <c r="AI55" s="693"/>
    </row>
    <row r="56" spans="1:35" s="691" customFormat="1" ht="31.5" customHeight="1">
      <c r="A56" s="778"/>
      <c r="B56" s="779"/>
      <c r="C56" s="978" t="s">
        <v>198</v>
      </c>
      <c r="D56" s="1040" t="s">
        <v>373</v>
      </c>
      <c r="E56" s="780"/>
      <c r="F56" s="781"/>
      <c r="G56" s="780"/>
      <c r="H56" s="781"/>
      <c r="I56" s="757">
        <v>14</v>
      </c>
      <c r="J56" s="964">
        <v>8380000</v>
      </c>
      <c r="K56" s="1024">
        <v>4</v>
      </c>
      <c r="L56" s="1025">
        <v>1850000</v>
      </c>
      <c r="M56" s="1026">
        <v>3</v>
      </c>
      <c r="N56" s="1024">
        <v>1325000</v>
      </c>
      <c r="O56" s="783">
        <v>0</v>
      </c>
      <c r="P56" s="784">
        <v>0</v>
      </c>
      <c r="Q56" s="783">
        <v>7</v>
      </c>
      <c r="R56" s="785">
        <v>5090000</v>
      </c>
      <c r="S56" s="786">
        <f>K56+M56+O56+Q56</f>
        <v>14</v>
      </c>
      <c r="T56" s="787">
        <f>L56+N56+P56+R56</f>
        <v>8265000</v>
      </c>
      <c r="U56" s="921">
        <f>IFERROR(S56/I56,0)</f>
        <v>1</v>
      </c>
      <c r="V56" s="922">
        <f t="shared" si="9"/>
        <v>0.98627684964200479</v>
      </c>
      <c r="W56" s="790"/>
      <c r="X56" s="791"/>
      <c r="Y56" s="792"/>
      <c r="Z56" s="793"/>
      <c r="AA56" s="794"/>
      <c r="AB56" s="795"/>
      <c r="AG56" s="692"/>
      <c r="AI56" s="693"/>
    </row>
    <row r="57" spans="1:35" s="691" customFormat="1" ht="43.5" customHeight="1">
      <c r="A57" s="1028"/>
      <c r="B57" s="1029"/>
      <c r="C57" s="978" t="s">
        <v>201</v>
      </c>
      <c r="D57" s="1040" t="s">
        <v>374</v>
      </c>
      <c r="E57" s="1032"/>
      <c r="F57" s="1033"/>
      <c r="G57" s="1032"/>
      <c r="H57" s="1033"/>
      <c r="I57" s="1041">
        <v>1</v>
      </c>
      <c r="J57" s="964">
        <v>25800000</v>
      </c>
      <c r="K57" s="1042"/>
      <c r="L57" s="1043"/>
      <c r="M57" s="1026">
        <v>1</v>
      </c>
      <c r="N57" s="1024">
        <v>0</v>
      </c>
      <c r="O57" s="783">
        <v>1</v>
      </c>
      <c r="P57" s="784">
        <v>11900000</v>
      </c>
      <c r="Q57" s="783">
        <v>1</v>
      </c>
      <c r="R57" s="785">
        <v>13880000</v>
      </c>
      <c r="S57" s="1044">
        <f>(M57+O57+Q57)/3</f>
        <v>1</v>
      </c>
      <c r="T57" s="787">
        <f>L57+N57+P57+R57</f>
        <v>25780000</v>
      </c>
      <c r="U57" s="921">
        <f>IFERROR(S57/I57,0)</f>
        <v>1</v>
      </c>
      <c r="V57" s="922">
        <f t="shared" si="9"/>
        <v>0.99922480620155041</v>
      </c>
      <c r="W57" s="790"/>
      <c r="X57" s="791"/>
      <c r="Y57" s="792"/>
      <c r="Z57" s="793"/>
      <c r="AA57" s="794"/>
      <c r="AB57" s="795"/>
      <c r="AG57" s="1034"/>
      <c r="AI57" s="693"/>
    </row>
    <row r="58" spans="1:35" s="691" customFormat="1" ht="57" customHeight="1">
      <c r="A58" s="802"/>
      <c r="B58" s="803"/>
      <c r="C58" s="978" t="s">
        <v>203</v>
      </c>
      <c r="D58" s="1031" t="s">
        <v>375</v>
      </c>
      <c r="E58" s="804"/>
      <c r="F58" s="805"/>
      <c r="G58" s="804"/>
      <c r="H58" s="805"/>
      <c r="I58" s="1045">
        <v>10</v>
      </c>
      <c r="J58" s="964">
        <v>6550000</v>
      </c>
      <c r="K58" s="1042"/>
      <c r="L58" s="1043"/>
      <c r="M58" s="1026">
        <v>6</v>
      </c>
      <c r="N58" s="1024">
        <v>2150000</v>
      </c>
      <c r="O58" s="808">
        <v>3</v>
      </c>
      <c r="P58" s="809">
        <v>1500000</v>
      </c>
      <c r="Q58" s="808">
        <v>1</v>
      </c>
      <c r="R58" s="810">
        <v>2900000</v>
      </c>
      <c r="S58" s="1046">
        <f>IFERROR((K58+M58+O58+Q58)/1,"")</f>
        <v>10</v>
      </c>
      <c r="T58" s="812">
        <f>L58+N58+P58+R58</f>
        <v>6550000</v>
      </c>
      <c r="U58" s="929">
        <f>IFERROR(S58/I58,0)</f>
        <v>1</v>
      </c>
      <c r="V58" s="930">
        <f t="shared" si="9"/>
        <v>1</v>
      </c>
      <c r="W58" s="815"/>
      <c r="X58" s="816"/>
      <c r="Y58" s="817"/>
      <c r="Z58" s="818"/>
      <c r="AA58" s="819"/>
      <c r="AB58" s="820"/>
      <c r="AE58" s="776">
        <f>J59</f>
        <v>60280000</v>
      </c>
      <c r="AF58" s="776">
        <f>J59*U59</f>
        <v>60280000</v>
      </c>
      <c r="AG58" s="842">
        <f>J59*V59</f>
        <v>59883560</v>
      </c>
      <c r="AI58" s="693"/>
    </row>
    <row r="59" spans="1:35" s="691" customFormat="1" ht="23.1" customHeight="1">
      <c r="A59" s="821"/>
      <c r="B59" s="822"/>
      <c r="C59" s="823"/>
      <c r="D59" s="823"/>
      <c r="E59" s="824"/>
      <c r="F59" s="825"/>
      <c r="G59" s="824"/>
      <c r="H59" s="826"/>
      <c r="I59" s="827"/>
      <c r="J59" s="828">
        <f>SUM(J55:J58)</f>
        <v>60280000</v>
      </c>
      <c r="K59" s="1047"/>
      <c r="L59" s="830"/>
      <c r="M59" s="831"/>
      <c r="N59" s="830"/>
      <c r="O59" s="831"/>
      <c r="P59" s="830"/>
      <c r="Q59" s="831"/>
      <c r="R59" s="832"/>
      <c r="S59" s="833"/>
      <c r="T59" s="887" t="s">
        <v>328</v>
      </c>
      <c r="U59" s="935">
        <f>IFERROR(AVERAGE(U55:U58),0)</f>
        <v>1</v>
      </c>
      <c r="V59" s="936">
        <f>IFERROR((0+V55*J55+V56*J56+V57*J57+V58*J58)/J59,0)</f>
        <v>0.99342335766423362</v>
      </c>
      <c r="W59" s="837"/>
      <c r="X59" s="825"/>
      <c r="Y59" s="838"/>
      <c r="Z59" s="838"/>
      <c r="AA59" s="839"/>
      <c r="AB59" s="840"/>
      <c r="AG59" s="692"/>
      <c r="AI59" s="693"/>
    </row>
    <row r="60" spans="1:35" s="691" customFormat="1" ht="25.5" customHeight="1" thickBot="1">
      <c r="A60" s="1048"/>
      <c r="B60" s="1049"/>
      <c r="C60" s="1050"/>
      <c r="D60" s="1050"/>
      <c r="E60" s="1051"/>
      <c r="F60" s="1052"/>
      <c r="G60" s="1051"/>
      <c r="H60" s="1053"/>
      <c r="I60" s="1054"/>
      <c r="J60" s="1052"/>
      <c r="K60" s="1055"/>
      <c r="L60" s="1056"/>
      <c r="M60" s="1057"/>
      <c r="N60" s="1056"/>
      <c r="O60" s="1057"/>
      <c r="P60" s="1056"/>
      <c r="Q60" s="1057"/>
      <c r="R60" s="1056"/>
      <c r="S60" s="1058"/>
      <c r="T60" s="1059" t="s">
        <v>329</v>
      </c>
      <c r="U60" s="1060" t="str">
        <f>IF(U59&gt;0.9,"Sangat Tinggi",IF(U59&gt;0.75,"Tinggi",IF(U59&gt;0.65,"Sedang",IF(U59&gt;0.5,"Rendah","Sangat Rendah"))))</f>
        <v>Sangat Tinggi</v>
      </c>
      <c r="V60" s="1061" t="str">
        <f>IF(V59&gt;0.9,"Sangat Tinggi",IF(V59&gt;0.75,"Tinggi",IF(V59&gt;0.65,"Sedang",IF(V59&gt;0.5,"Rendah","Sangat Rendah"))))</f>
        <v>Sangat Tinggi</v>
      </c>
      <c r="W60" s="1062"/>
      <c r="X60" s="1052"/>
      <c r="Y60" s="1063"/>
      <c r="Z60" s="1063"/>
      <c r="AA60" s="1064"/>
      <c r="AB60" s="1065"/>
      <c r="AG60" s="692"/>
      <c r="AI60" s="693"/>
    </row>
    <row r="61" spans="1:35" s="691" customFormat="1" ht="17.25" customHeight="1" thickTop="1" thickBot="1">
      <c r="A61" s="1066"/>
      <c r="B61" s="1067"/>
      <c r="C61" s="1068"/>
      <c r="D61" s="1069"/>
      <c r="E61" s="1070"/>
      <c r="F61" s="1071"/>
      <c r="G61" s="1070"/>
      <c r="H61" s="1072"/>
      <c r="I61" s="1069"/>
      <c r="J61" s="1073"/>
      <c r="K61" s="1074"/>
      <c r="L61" s="1073"/>
      <c r="M61" s="1075"/>
      <c r="N61" s="1073"/>
      <c r="O61" s="1075"/>
      <c r="P61" s="1073"/>
      <c r="Q61" s="1075"/>
      <c r="R61" s="1076"/>
      <c r="S61" s="1077"/>
      <c r="T61" s="1076"/>
      <c r="U61" s="1078"/>
      <c r="V61" s="1079"/>
      <c r="W61" s="1080"/>
      <c r="X61" s="1081"/>
      <c r="Y61" s="1082"/>
      <c r="Z61" s="1082"/>
      <c r="AA61" s="1083"/>
      <c r="AB61" s="1084"/>
      <c r="AG61" s="692"/>
      <c r="AI61" s="693"/>
    </row>
    <row r="62" spans="1:35" s="691" customFormat="1" ht="66.75" customHeight="1" thickTop="1" thickBot="1">
      <c r="A62" s="1085" t="s">
        <v>376</v>
      </c>
      <c r="B62" s="1086"/>
      <c r="C62" s="1087" t="s">
        <v>22</v>
      </c>
      <c r="D62" s="1088" t="s">
        <v>23</v>
      </c>
      <c r="E62" s="1089"/>
      <c r="F62" s="1090"/>
      <c r="G62" s="1089"/>
      <c r="H62" s="1090"/>
      <c r="I62" s="1091">
        <f>100/100</f>
        <v>1</v>
      </c>
      <c r="J62" s="1092">
        <f>J63</f>
        <v>6611550</v>
      </c>
      <c r="K62" s="1093">
        <f>IFERROR(K63/1,"")</f>
        <v>0.25</v>
      </c>
      <c r="L62" s="1094">
        <f>L63</f>
        <v>0</v>
      </c>
      <c r="M62" s="1095">
        <f>IFERROR(M63/1,"")</f>
        <v>0.25</v>
      </c>
      <c r="N62" s="1094">
        <f>N63</f>
        <v>1980600</v>
      </c>
      <c r="O62" s="1095">
        <f>IFERROR(O63/1,"")</f>
        <v>0.25</v>
      </c>
      <c r="P62" s="1096">
        <f>P63</f>
        <v>0</v>
      </c>
      <c r="Q62" s="1095">
        <f>IFERROR(Q63/1,"")</f>
        <v>0.25</v>
      </c>
      <c r="R62" s="1097">
        <f>R63</f>
        <v>4550000</v>
      </c>
      <c r="S62" s="1098">
        <f>IFERROR((K62+M62+O62+Q62),"")</f>
        <v>1</v>
      </c>
      <c r="T62" s="1099">
        <f>T63</f>
        <v>6530600</v>
      </c>
      <c r="U62" s="1100">
        <f>S62/I62</f>
        <v>1</v>
      </c>
      <c r="V62" s="1101">
        <f>T62/J62</f>
        <v>0.9877562750035922</v>
      </c>
      <c r="W62" s="1089"/>
      <c r="X62" s="1102"/>
      <c r="Y62" s="1103"/>
      <c r="Z62" s="1104"/>
      <c r="AA62" s="1105" t="s">
        <v>321</v>
      </c>
      <c r="AB62" s="1106"/>
      <c r="AG62" s="692"/>
      <c r="AI62" s="693"/>
    </row>
    <row r="63" spans="1:35" s="691" customFormat="1" ht="53.25" customHeight="1" thickTop="1">
      <c r="A63" s="1107"/>
      <c r="B63" s="1108"/>
      <c r="C63" s="888" t="s">
        <v>377</v>
      </c>
      <c r="D63" s="900" t="s">
        <v>26</v>
      </c>
      <c r="E63" s="1109"/>
      <c r="F63" s="1110">
        <v>0</v>
      </c>
      <c r="G63" s="1109"/>
      <c r="H63" s="1110"/>
      <c r="I63" s="1111">
        <f>100/100</f>
        <v>1</v>
      </c>
      <c r="J63" s="1112">
        <f>J64</f>
        <v>6611550</v>
      </c>
      <c r="K63" s="1113">
        <f>K64/$I$64</f>
        <v>0.25</v>
      </c>
      <c r="L63" s="1114">
        <f>SUM(L64)</f>
        <v>0</v>
      </c>
      <c r="M63" s="1115">
        <f>M64/$I$64</f>
        <v>0.25</v>
      </c>
      <c r="N63" s="1114">
        <f>SUM(N64)</f>
        <v>1980600</v>
      </c>
      <c r="O63" s="1115">
        <f>O64/$I$64</f>
        <v>0.25</v>
      </c>
      <c r="P63" s="1114">
        <v>0</v>
      </c>
      <c r="Q63" s="1115">
        <f>Q64/$I$64</f>
        <v>0.25</v>
      </c>
      <c r="R63" s="1116">
        <f>R64</f>
        <v>4550000</v>
      </c>
      <c r="S63" s="874">
        <f>IFERROR((K63+M63+O63+Q63),"")</f>
        <v>1</v>
      </c>
      <c r="T63" s="1117">
        <f>SUM(T64)</f>
        <v>6530600</v>
      </c>
      <c r="U63" s="1118">
        <f>S63/I63</f>
        <v>1</v>
      </c>
      <c r="V63" s="1119">
        <f>T63/J63</f>
        <v>0.9877562750035922</v>
      </c>
      <c r="W63" s="815">
        <f>S63+G63</f>
        <v>1</v>
      </c>
      <c r="X63" s="816">
        <f>T63+H63</f>
        <v>6530600</v>
      </c>
      <c r="Y63" s="817" t="e">
        <f>W63/E63</f>
        <v>#DIV/0!</v>
      </c>
      <c r="Z63" s="818" t="e">
        <f>X63/F63</f>
        <v>#DIV/0!</v>
      </c>
      <c r="AA63" s="1120"/>
      <c r="AB63" s="1121"/>
      <c r="AG63" s="692"/>
      <c r="AI63" s="693"/>
    </row>
    <row r="64" spans="1:35" s="691" customFormat="1" ht="53.25" customHeight="1">
      <c r="A64" s="890"/>
      <c r="B64" s="891"/>
      <c r="C64" s="753" t="s">
        <v>378</v>
      </c>
      <c r="D64" s="754" t="s">
        <v>379</v>
      </c>
      <c r="E64" s="790"/>
      <c r="F64" s="893"/>
      <c r="G64" s="790"/>
      <c r="H64" s="893"/>
      <c r="I64" s="1122">
        <v>12</v>
      </c>
      <c r="J64" s="1123">
        <v>6611550</v>
      </c>
      <c r="K64" s="1124">
        <v>3</v>
      </c>
      <c r="L64" s="800">
        <v>0</v>
      </c>
      <c r="M64" s="1125">
        <v>3</v>
      </c>
      <c r="N64" s="1126">
        <v>1980600</v>
      </c>
      <c r="O64" s="783">
        <v>3</v>
      </c>
      <c r="P64" s="784">
        <v>0</v>
      </c>
      <c r="Q64" s="1127">
        <v>3</v>
      </c>
      <c r="R64" s="785">
        <v>4550000</v>
      </c>
      <c r="S64" s="786">
        <f>K64+M64+O64+Q64</f>
        <v>12</v>
      </c>
      <c r="T64" s="1128">
        <f>L64+N64+P64+R64</f>
        <v>6530600</v>
      </c>
      <c r="U64" s="1129">
        <f t="shared" ref="U64" si="10">S64/I64</f>
        <v>1</v>
      </c>
      <c r="V64" s="1130">
        <f>IFERROR(T64/J64,0)</f>
        <v>0.9877562750035922</v>
      </c>
      <c r="W64" s="790"/>
      <c r="X64" s="791"/>
      <c r="Y64" s="792"/>
      <c r="Z64" s="793"/>
      <c r="AA64" s="794"/>
      <c r="AB64" s="795"/>
      <c r="AE64" s="776">
        <f>J65</f>
        <v>6611550</v>
      </c>
      <c r="AF64" s="841">
        <f>J65*U65</f>
        <v>6611550</v>
      </c>
      <c r="AG64" s="842">
        <f>J65*V65</f>
        <v>6530600</v>
      </c>
      <c r="AI64" s="693"/>
    </row>
    <row r="65" spans="1:41" s="691" customFormat="1" ht="23.1" customHeight="1">
      <c r="A65" s="821"/>
      <c r="B65" s="822"/>
      <c r="C65" s="823"/>
      <c r="D65" s="823"/>
      <c r="E65" s="824"/>
      <c r="F65" s="825"/>
      <c r="G65" s="824"/>
      <c r="H65" s="826"/>
      <c r="I65" s="827"/>
      <c r="J65" s="828">
        <f>SUM(J64:J64)</f>
        <v>6611550</v>
      </c>
      <c r="K65" s="829"/>
      <c r="L65" s="931"/>
      <c r="M65" s="932"/>
      <c r="N65" s="931"/>
      <c r="O65" s="932"/>
      <c r="P65" s="931"/>
      <c r="Q65" s="932"/>
      <c r="R65" s="933"/>
      <c r="S65" s="934"/>
      <c r="T65" s="887" t="s">
        <v>328</v>
      </c>
      <c r="U65" s="1131">
        <f>IFERROR((0+U64*J64)/J65,0)</f>
        <v>1</v>
      </c>
      <c r="V65" s="936">
        <f>IFERROR((0+V64*J64)/J65,0)</f>
        <v>0.9877562750035922</v>
      </c>
      <c r="W65" s="837"/>
      <c r="X65" s="825"/>
      <c r="Y65" s="838"/>
      <c r="Z65" s="838"/>
      <c r="AA65" s="839"/>
      <c r="AB65" s="840"/>
      <c r="AG65" s="692"/>
      <c r="AI65" s="693"/>
    </row>
    <row r="66" spans="1:41" s="725" customFormat="1" ht="25.5" customHeight="1" thickBot="1">
      <c r="A66" s="1048"/>
      <c r="B66" s="1049"/>
      <c r="C66" s="1050"/>
      <c r="D66" s="1050"/>
      <c r="E66" s="1051"/>
      <c r="F66" s="1052"/>
      <c r="G66" s="1051"/>
      <c r="H66" s="1053"/>
      <c r="I66" s="1054"/>
      <c r="J66" s="1052"/>
      <c r="K66" s="1132"/>
      <c r="L66" s="1133"/>
      <c r="M66" s="1134"/>
      <c r="N66" s="1133"/>
      <c r="O66" s="1134"/>
      <c r="P66" s="1133"/>
      <c r="Q66" s="1134"/>
      <c r="R66" s="1133"/>
      <c r="S66" s="1135"/>
      <c r="T66" s="1059" t="s">
        <v>329</v>
      </c>
      <c r="U66" s="1060" t="str">
        <f>IF(U65&gt;0.9,"Sangat Tinggi",IF(U65&gt;0.75,"Tinggi",IF(U65&gt;0.65,"Sedang",IF(U65&gt;0.5,"Rendah","Sangat Rendah"))))</f>
        <v>Sangat Tinggi</v>
      </c>
      <c r="V66" s="1061" t="str">
        <f>IF(V65&gt;0.9,"Sangat Tinggi",IF(V65&gt;0.75,"Tinggi",IF(V65&gt;0.65,"Sedang",IF(V65&gt;0.5,"Rendah","Sangat Rendah"))))</f>
        <v>Sangat Tinggi</v>
      </c>
      <c r="W66" s="1062"/>
      <c r="X66" s="1052"/>
      <c r="Y66" s="1063"/>
      <c r="Z66" s="1063"/>
      <c r="AA66" s="1064"/>
      <c r="AB66" s="1065"/>
      <c r="AG66" s="727"/>
      <c r="AI66" s="728"/>
    </row>
    <row r="67" spans="1:41" s="725" customFormat="1" ht="17.25" customHeight="1" thickTop="1" thickBot="1">
      <c r="A67" s="1136"/>
      <c r="B67" s="1137"/>
      <c r="C67" s="1138"/>
      <c r="D67" s="1138"/>
      <c r="E67" s="1139"/>
      <c r="F67" s="1140"/>
      <c r="G67" s="1141"/>
      <c r="H67" s="1142"/>
      <c r="I67" s="1143"/>
      <c r="J67" s="1140"/>
      <c r="K67" s="1144"/>
      <c r="L67" s="1145"/>
      <c r="M67" s="1146"/>
      <c r="N67" s="1145"/>
      <c r="O67" s="1146"/>
      <c r="P67" s="1145"/>
      <c r="Q67" s="1146"/>
      <c r="R67" s="1147"/>
      <c r="S67" s="1148"/>
      <c r="T67" s="1149"/>
      <c r="U67" s="1150"/>
      <c r="V67" s="1151"/>
      <c r="W67" s="1139"/>
      <c r="X67" s="1140"/>
      <c r="Y67" s="1152"/>
      <c r="Z67" s="1152"/>
      <c r="AA67" s="1153"/>
      <c r="AB67" s="1154"/>
      <c r="AG67" s="727"/>
      <c r="AI67" s="728"/>
    </row>
    <row r="68" spans="1:41" s="691" customFormat="1" ht="51.75" customHeight="1" thickTop="1" thickBot="1">
      <c r="A68" s="1085" t="s">
        <v>380</v>
      </c>
      <c r="B68" s="1155"/>
      <c r="C68" s="1156" t="s">
        <v>42</v>
      </c>
      <c r="D68" s="1088" t="s">
        <v>43</v>
      </c>
      <c r="E68" s="1157"/>
      <c r="F68" s="1158"/>
      <c r="G68" s="1157"/>
      <c r="H68" s="1158"/>
      <c r="I68" s="1159">
        <f>100/100</f>
        <v>1</v>
      </c>
      <c r="J68" s="1160">
        <f t="shared" ref="J68:R68" si="11">J69</f>
        <v>112041250</v>
      </c>
      <c r="K68" s="1093">
        <f>IFERROR(K69/1,"")</f>
        <v>0.59090909090909094</v>
      </c>
      <c r="L68" s="1160">
        <f t="shared" si="11"/>
        <v>19650000</v>
      </c>
      <c r="M68" s="1095">
        <f>IFERROR(M69/1,"")</f>
        <v>0.13636363636363635</v>
      </c>
      <c r="N68" s="1160">
        <f t="shared" si="11"/>
        <v>9530000</v>
      </c>
      <c r="O68" s="1095">
        <f>IFERROR(O69/1,"")</f>
        <v>0.13636363636363635</v>
      </c>
      <c r="P68" s="1160">
        <f t="shared" si="11"/>
        <v>3168000</v>
      </c>
      <c r="Q68" s="1095">
        <f>IFERROR(Q69/1,"")</f>
        <v>0.13636363636363635</v>
      </c>
      <c r="R68" s="1161">
        <f t="shared" si="11"/>
        <v>65595250</v>
      </c>
      <c r="S68" s="1098">
        <f>IFERROR((K68+M68+O68+Q68),"")</f>
        <v>1</v>
      </c>
      <c r="T68" s="1161">
        <f>T69</f>
        <v>97943250</v>
      </c>
      <c r="U68" s="1100">
        <f>S68/I68</f>
        <v>1</v>
      </c>
      <c r="V68" s="1101">
        <f>T68/J68</f>
        <v>0.87417134314370826</v>
      </c>
      <c r="W68" s="1162"/>
      <c r="X68" s="1163"/>
      <c r="Y68" s="1164"/>
      <c r="Z68" s="1165"/>
      <c r="AA68" s="1105" t="s">
        <v>321</v>
      </c>
      <c r="AB68" s="1166"/>
      <c r="AG68" s="692"/>
      <c r="AI68" s="693"/>
    </row>
    <row r="69" spans="1:41" s="691" customFormat="1" ht="42.75" customHeight="1" thickTop="1">
      <c r="A69" s="898"/>
      <c r="B69" s="899"/>
      <c r="C69" s="1167" t="s">
        <v>381</v>
      </c>
      <c r="D69" s="1168" t="s">
        <v>45</v>
      </c>
      <c r="E69" s="1169"/>
      <c r="F69" s="1170">
        <v>0</v>
      </c>
      <c r="G69" s="1169"/>
      <c r="H69" s="1170"/>
      <c r="I69" s="1111">
        <f>100/100</f>
        <v>1</v>
      </c>
      <c r="J69" s="904">
        <f>J70+J71</f>
        <v>112041250</v>
      </c>
      <c r="K69" s="1171">
        <f>SUM(K70:K71)/SUM($I$70:$I$71)</f>
        <v>0.59090909090909094</v>
      </c>
      <c r="L69" s="1114">
        <f>SUM(L70:L71)</f>
        <v>19650000</v>
      </c>
      <c r="M69" s="1172">
        <f>SUM(M70:M71)/SUM($I$70:$I$71)</f>
        <v>0.13636363636363635</v>
      </c>
      <c r="N69" s="1114">
        <f>SUM(N70:N71)</f>
        <v>9530000</v>
      </c>
      <c r="O69" s="1172">
        <f>SUM(O70:O71)/SUM($I$70:$I$71)</f>
        <v>0.13636363636363635</v>
      </c>
      <c r="P69" s="1114">
        <f>SUM(P70:P71)</f>
        <v>3168000</v>
      </c>
      <c r="Q69" s="1172">
        <f>SUM(Q70:Q71)/SUM($I$70:$I$71)</f>
        <v>0.13636363636363635</v>
      </c>
      <c r="R69" s="908">
        <f>SUM(R70:R71)</f>
        <v>65595250</v>
      </c>
      <c r="S69" s="874">
        <f>IFERROR((K69+M69+O69+Q69),"")</f>
        <v>1</v>
      </c>
      <c r="T69" s="908">
        <f>SUM(T70:T71)</f>
        <v>97943250</v>
      </c>
      <c r="U69" s="910">
        <f>S69/I69</f>
        <v>1</v>
      </c>
      <c r="V69" s="911">
        <f>T69/J69</f>
        <v>0.87417134314370826</v>
      </c>
      <c r="W69" s="912">
        <f>S69+G69</f>
        <v>1</v>
      </c>
      <c r="X69" s="913">
        <f>T69+H69</f>
        <v>97943250</v>
      </c>
      <c r="Y69" s="914" t="e">
        <f>W69/E69</f>
        <v>#DIV/0!</v>
      </c>
      <c r="Z69" s="915" t="e">
        <f>X69/F69</f>
        <v>#DIV/0!</v>
      </c>
      <c r="AA69" s="916"/>
      <c r="AB69" s="917"/>
      <c r="AD69" s="796"/>
      <c r="AE69" s="1173"/>
      <c r="AG69" s="692"/>
      <c r="AI69" s="693"/>
    </row>
    <row r="70" spans="1:41" s="691" customFormat="1" ht="78" customHeight="1">
      <c r="A70" s="751"/>
      <c r="B70" s="752"/>
      <c r="C70" s="754" t="s">
        <v>239</v>
      </c>
      <c r="D70" s="1174" t="s">
        <v>382</v>
      </c>
      <c r="E70" s="1175"/>
      <c r="F70" s="1176"/>
      <c r="G70" s="1175"/>
      <c r="H70" s="1176"/>
      <c r="I70" s="1177">
        <v>10</v>
      </c>
      <c r="J70" s="1123">
        <v>13231000</v>
      </c>
      <c r="K70" s="1178">
        <v>10</v>
      </c>
      <c r="L70" s="1179">
        <v>9050000</v>
      </c>
      <c r="M70" s="1180">
        <v>0</v>
      </c>
      <c r="N70" s="1181">
        <v>2220000</v>
      </c>
      <c r="O70" s="1182">
        <v>0</v>
      </c>
      <c r="P70" s="1183">
        <v>0</v>
      </c>
      <c r="Q70" s="1182">
        <v>0</v>
      </c>
      <c r="R70" s="1184">
        <v>1631000</v>
      </c>
      <c r="S70" s="1185">
        <f>K70+M70+O70+Q70</f>
        <v>10</v>
      </c>
      <c r="T70" s="1186">
        <f>L70+N70+P70+R70</f>
        <v>12901000</v>
      </c>
      <c r="U70" s="1187">
        <f>IFERROR(S70/I70,0)</f>
        <v>1</v>
      </c>
      <c r="V70" s="1188">
        <f t="shared" ref="V70:V71" si="12">IFERROR(T70/J70,0)</f>
        <v>0.97505857455974609</v>
      </c>
      <c r="W70" s="1189"/>
      <c r="X70" s="1190"/>
      <c r="Y70" s="1191"/>
      <c r="Z70" s="1192"/>
      <c r="AA70" s="774"/>
      <c r="AB70" s="775"/>
      <c r="AE70" s="1173"/>
      <c r="AG70" s="692"/>
      <c r="AI70" s="693"/>
    </row>
    <row r="71" spans="1:41" s="691" customFormat="1" ht="54.75" customHeight="1">
      <c r="A71" s="802"/>
      <c r="B71" s="803"/>
      <c r="C71" s="753" t="s">
        <v>383</v>
      </c>
      <c r="D71" s="947" t="s">
        <v>384</v>
      </c>
      <c r="E71" s="804"/>
      <c r="F71" s="805"/>
      <c r="G71" s="804"/>
      <c r="H71" s="805"/>
      <c r="I71" s="1193">
        <v>12</v>
      </c>
      <c r="J71" s="1194">
        <v>98810250</v>
      </c>
      <c r="K71" s="1178">
        <v>3</v>
      </c>
      <c r="L71" s="1179">
        <v>10600000</v>
      </c>
      <c r="M71" s="1195">
        <v>3</v>
      </c>
      <c r="N71" s="1181">
        <v>7310000</v>
      </c>
      <c r="O71" s="1196">
        <v>3</v>
      </c>
      <c r="P71" s="1197">
        <v>3168000</v>
      </c>
      <c r="Q71" s="1198">
        <v>3</v>
      </c>
      <c r="R71" s="1199">
        <v>63964250</v>
      </c>
      <c r="S71" s="1200">
        <f>K71+M71+O71+Q71</f>
        <v>12</v>
      </c>
      <c r="T71" s="1201">
        <f>L71+N71+P71+R71</f>
        <v>85042250</v>
      </c>
      <c r="U71" s="1202">
        <f>IFERROR(S71/I71,0)</f>
        <v>1</v>
      </c>
      <c r="V71" s="1203">
        <f t="shared" si="12"/>
        <v>0.86066222886795651</v>
      </c>
      <c r="W71" s="1204"/>
      <c r="X71" s="1205"/>
      <c r="Y71" s="1206"/>
      <c r="Z71" s="1207"/>
      <c r="AA71" s="1208"/>
      <c r="AB71" s="1209"/>
      <c r="AE71" s="691">
        <f>J72</f>
        <v>112041250</v>
      </c>
      <c r="AF71" s="841">
        <f>J72*U72</f>
        <v>112041250</v>
      </c>
      <c r="AG71" s="842">
        <f>J72*V72</f>
        <v>97943250</v>
      </c>
      <c r="AI71" s="693"/>
    </row>
    <row r="72" spans="1:41" s="691" customFormat="1" ht="23.1" customHeight="1">
      <c r="A72" s="821"/>
      <c r="B72" s="822"/>
      <c r="C72" s="823"/>
      <c r="D72" s="823"/>
      <c r="E72" s="824"/>
      <c r="F72" s="825"/>
      <c r="G72" s="824"/>
      <c r="H72" s="826"/>
      <c r="I72" s="1210"/>
      <c r="J72" s="828">
        <f>SUM(J70:J71)</f>
        <v>112041250</v>
      </c>
      <c r="K72" s="829"/>
      <c r="L72" s="931"/>
      <c r="M72" s="932"/>
      <c r="N72" s="931"/>
      <c r="O72" s="932"/>
      <c r="P72" s="931"/>
      <c r="Q72" s="932"/>
      <c r="R72" s="933"/>
      <c r="S72" s="934"/>
      <c r="T72" s="1211" t="s">
        <v>328</v>
      </c>
      <c r="U72" s="935">
        <f>IFERROR(AVERAGE(U70:U71),0)</f>
        <v>1</v>
      </c>
      <c r="V72" s="936">
        <f>IFERROR((0+V70*J70+V71*J71)/J72,0)</f>
        <v>0.87417134314370826</v>
      </c>
      <c r="W72" s="837"/>
      <c r="X72" s="825"/>
      <c r="Y72" s="838"/>
      <c r="Z72" s="838"/>
      <c r="AA72" s="839"/>
      <c r="AB72" s="840"/>
      <c r="AG72" s="692"/>
      <c r="AI72" s="693"/>
    </row>
    <row r="73" spans="1:41" s="729" customFormat="1" ht="25.5" customHeight="1" thickBot="1">
      <c r="A73" s="1048"/>
      <c r="B73" s="1049"/>
      <c r="C73" s="1050"/>
      <c r="D73" s="1050"/>
      <c r="E73" s="1051"/>
      <c r="F73" s="1052"/>
      <c r="G73" s="1051"/>
      <c r="H73" s="1053"/>
      <c r="I73" s="1212"/>
      <c r="J73" s="1213"/>
      <c r="K73" s="1132"/>
      <c r="L73" s="1133"/>
      <c r="M73" s="1134"/>
      <c r="N73" s="1133"/>
      <c r="O73" s="1134"/>
      <c r="P73" s="1133"/>
      <c r="Q73" s="1134"/>
      <c r="R73" s="1133"/>
      <c r="S73" s="1135"/>
      <c r="T73" s="1214" t="s">
        <v>329</v>
      </c>
      <c r="U73" s="1060" t="str">
        <f>IF(U72&gt;0.9,"Sangat Tinggi",IF(U72&gt;0.75,"Tinggi",IF(U72&gt;0.65,"Sedang",IF(U72&gt;0.5,"Rendah","Sangat Rendah"))))</f>
        <v>Sangat Tinggi</v>
      </c>
      <c r="V73" s="1061" t="str">
        <f>IF(V72&gt;0.9,"Sangat Tinggi",IF(V72&gt;0.75,"Tinggi",IF(V72&gt;0.65,"Sedang",IF(V72&gt;0.5,"Rendah","Sangat Rendah"))))</f>
        <v>Tinggi</v>
      </c>
      <c r="W73" s="1062"/>
      <c r="X73" s="1052"/>
      <c r="Y73" s="1063"/>
      <c r="Z73" s="1063"/>
      <c r="AA73" s="1064"/>
      <c r="AB73" s="1065"/>
      <c r="AC73" s="725"/>
      <c r="AD73" s="725"/>
      <c r="AE73" s="725"/>
      <c r="AF73" s="725"/>
      <c r="AG73" s="727"/>
      <c r="AH73" s="725"/>
      <c r="AI73" s="728"/>
      <c r="AJ73" s="725"/>
      <c r="AK73" s="725"/>
      <c r="AL73" s="725"/>
      <c r="AM73" s="725"/>
      <c r="AN73" s="725"/>
      <c r="AO73" s="725"/>
    </row>
    <row r="74" spans="1:41" s="729" customFormat="1" ht="17.25" customHeight="1" thickTop="1" thickBot="1">
      <c r="A74" s="1136"/>
      <c r="B74" s="1137"/>
      <c r="C74" s="1138"/>
      <c r="D74" s="1138"/>
      <c r="E74" s="1141"/>
      <c r="F74" s="1140"/>
      <c r="G74" s="1141"/>
      <c r="H74" s="1142"/>
      <c r="I74" s="1143"/>
      <c r="J74" s="1140"/>
      <c r="K74" s="1215"/>
      <c r="L74" s="1140"/>
      <c r="M74" s="1141"/>
      <c r="N74" s="1140"/>
      <c r="O74" s="1141"/>
      <c r="P74" s="1140"/>
      <c r="Q74" s="1141"/>
      <c r="R74" s="1216"/>
      <c r="S74" s="1217"/>
      <c r="T74" s="1216"/>
      <c r="U74" s="1078"/>
      <c r="V74" s="1079"/>
      <c r="W74" s="1139"/>
      <c r="X74" s="1140"/>
      <c r="Y74" s="1152"/>
      <c r="Z74" s="1152"/>
      <c r="AA74" s="1153"/>
      <c r="AB74" s="1154"/>
      <c r="AC74" s="725"/>
      <c r="AD74" s="725"/>
      <c r="AE74" s="725"/>
      <c r="AF74" s="725"/>
      <c r="AG74" s="727"/>
      <c r="AH74" s="725"/>
      <c r="AI74" s="728"/>
      <c r="AJ74" s="725"/>
      <c r="AK74" s="725"/>
      <c r="AL74" s="725"/>
      <c r="AM74" s="725"/>
      <c r="AN74" s="725"/>
      <c r="AO74" s="725"/>
    </row>
    <row r="75" spans="1:41" s="694" customFormat="1" ht="54" customHeight="1" thickTop="1" thickBot="1">
      <c r="A75" s="1085" t="s">
        <v>385</v>
      </c>
      <c r="B75" s="1155"/>
      <c r="C75" s="1156" t="s">
        <v>386</v>
      </c>
      <c r="D75" s="1218" t="s">
        <v>57</v>
      </c>
      <c r="E75" s="1157"/>
      <c r="F75" s="1158"/>
      <c r="G75" s="1157"/>
      <c r="H75" s="1158"/>
      <c r="I75" s="1159">
        <f>100/100</f>
        <v>1</v>
      </c>
      <c r="J75" s="1092">
        <f>J76+J81</f>
        <v>12597500</v>
      </c>
      <c r="K75" s="1093">
        <f>IFERROR((K76+K81)/2,"")</f>
        <v>0.3125</v>
      </c>
      <c r="L75" s="1092">
        <f>L76+L81</f>
        <v>0</v>
      </c>
      <c r="M75" s="1095">
        <f>IFERROR((M76+M81)/2,"")</f>
        <v>0.33750000000000002</v>
      </c>
      <c r="N75" s="1092">
        <f>N76+N81</f>
        <v>3401500</v>
      </c>
      <c r="O75" s="1095">
        <f>IFERROR((O76+O81)/2,"")</f>
        <v>0.15</v>
      </c>
      <c r="P75" s="1092">
        <f>P76+P81</f>
        <v>3092000</v>
      </c>
      <c r="Q75" s="1095">
        <f>IFERROR((Q76+Q81)/2,"")</f>
        <v>0.2</v>
      </c>
      <c r="R75" s="1099">
        <f>R76+R81</f>
        <v>4919000</v>
      </c>
      <c r="S75" s="1098">
        <f>IFERROR((K75+M75+O75+Q75),"")</f>
        <v>1</v>
      </c>
      <c r="T75" s="1099">
        <f>T76+T81</f>
        <v>11412500</v>
      </c>
      <c r="U75" s="1100">
        <f>S75/I75</f>
        <v>1</v>
      </c>
      <c r="V75" s="1101">
        <f>T75/J75</f>
        <v>0.90593371700734271</v>
      </c>
      <c r="W75" s="1162"/>
      <c r="X75" s="1163"/>
      <c r="Y75" s="1164"/>
      <c r="Z75" s="1165"/>
      <c r="AA75" s="1105" t="s">
        <v>321</v>
      </c>
      <c r="AB75" s="1166"/>
      <c r="AC75" s="691"/>
      <c r="AD75" s="691"/>
      <c r="AE75" s="691"/>
      <c r="AF75" s="691"/>
      <c r="AG75" s="692"/>
      <c r="AH75" s="691"/>
      <c r="AI75" s="693"/>
      <c r="AJ75" s="691"/>
      <c r="AK75" s="691"/>
      <c r="AL75" s="691"/>
      <c r="AM75" s="691"/>
      <c r="AN75" s="691"/>
      <c r="AO75" s="691"/>
    </row>
    <row r="76" spans="1:41" s="694" customFormat="1" ht="68.25" customHeight="1" thickTop="1">
      <c r="A76" s="1107"/>
      <c r="B76" s="1108"/>
      <c r="C76" s="1219" t="s">
        <v>387</v>
      </c>
      <c r="D76" s="1220" t="s">
        <v>59</v>
      </c>
      <c r="E76" s="1169"/>
      <c r="F76" s="1170">
        <v>0</v>
      </c>
      <c r="G76" s="1169"/>
      <c r="H76" s="1170"/>
      <c r="I76" s="1221">
        <f>100/100</f>
        <v>1</v>
      </c>
      <c r="J76" s="1222">
        <f>J77+J78</f>
        <v>8538500</v>
      </c>
      <c r="K76" s="1115">
        <f>SUM(K77:K78)/SUM($I$77:$I$78)</f>
        <v>0.25</v>
      </c>
      <c r="L76" s="1114">
        <f>SUM(L77:L78)</f>
        <v>0</v>
      </c>
      <c r="M76" s="1115">
        <f>SUM(M77:M78)/SUM($I$77:$I$78)</f>
        <v>0.3</v>
      </c>
      <c r="N76" s="1114">
        <f>SUM(N77:N78)</f>
        <v>2736500</v>
      </c>
      <c r="O76" s="1115">
        <f>SUM(O77:O78)/SUM($I$77:$I$78)</f>
        <v>0.3</v>
      </c>
      <c r="P76" s="1114">
        <f>SUM(P77:P78)</f>
        <v>3092000</v>
      </c>
      <c r="Q76" s="1115">
        <f>SUM(Q77:Q78)/SUM($I$77:$I$78)</f>
        <v>0.15</v>
      </c>
      <c r="R76" s="1117">
        <f>SUM(R77:R78)</f>
        <v>1605000</v>
      </c>
      <c r="S76" s="874">
        <f>IFERROR((K76+M76+O76+Q76),"")</f>
        <v>1</v>
      </c>
      <c r="T76" s="1117">
        <f>SUM(T77:T78)</f>
        <v>7433500</v>
      </c>
      <c r="U76" s="1223">
        <f>S76/I76</f>
        <v>1</v>
      </c>
      <c r="V76" s="1119">
        <f>T76/J76</f>
        <v>0.87058616853077242</v>
      </c>
      <c r="W76" s="815">
        <f>S76+G76</f>
        <v>1</v>
      </c>
      <c r="X76" s="816">
        <f>T76+H76</f>
        <v>7433500</v>
      </c>
      <c r="Y76" s="817" t="e">
        <f>W76/E76</f>
        <v>#DIV/0!</v>
      </c>
      <c r="Z76" s="818" t="e">
        <f>X76/F76</f>
        <v>#DIV/0!</v>
      </c>
      <c r="AA76" s="1120"/>
      <c r="AB76" s="1121"/>
      <c r="AC76" s="691"/>
      <c r="AD76" s="691"/>
      <c r="AE76" s="691"/>
      <c r="AF76" s="691"/>
      <c r="AG76" s="692"/>
      <c r="AH76" s="691"/>
      <c r="AI76" s="693"/>
      <c r="AJ76" s="691"/>
      <c r="AK76" s="691"/>
      <c r="AL76" s="691"/>
      <c r="AM76" s="691"/>
      <c r="AN76" s="691"/>
      <c r="AO76" s="691"/>
    </row>
    <row r="77" spans="1:41" s="694" customFormat="1" ht="80.25" customHeight="1">
      <c r="A77" s="751"/>
      <c r="B77" s="752"/>
      <c r="C77" s="1224" t="s">
        <v>388</v>
      </c>
      <c r="D77" s="1225" t="s">
        <v>389</v>
      </c>
      <c r="E77" s="1175"/>
      <c r="F77" s="1176"/>
      <c r="G77" s="1175"/>
      <c r="H77" s="1226"/>
      <c r="I77" s="1227">
        <v>12</v>
      </c>
      <c r="J77" s="948">
        <v>4522000</v>
      </c>
      <c r="K77" s="1124">
        <v>3</v>
      </c>
      <c r="L77" s="1228"/>
      <c r="M77" s="1125">
        <v>3</v>
      </c>
      <c r="N77" s="1126">
        <v>140000</v>
      </c>
      <c r="O77" s="1182">
        <v>3</v>
      </c>
      <c r="P77" s="1229">
        <v>3092000</v>
      </c>
      <c r="Q77" s="1182">
        <v>3</v>
      </c>
      <c r="R77" s="1230">
        <v>765000</v>
      </c>
      <c r="S77" s="1231">
        <f>(K77+M77+O77+Q77)</f>
        <v>12</v>
      </c>
      <c r="T77" s="1232">
        <f>L77+N77+P77+R77</f>
        <v>3997000</v>
      </c>
      <c r="U77" s="1187">
        <f t="shared" ref="U77:V78" si="13">IFERROR(S77/I77,0)</f>
        <v>1</v>
      </c>
      <c r="V77" s="1188">
        <f t="shared" si="13"/>
        <v>0.88390092879256965</v>
      </c>
      <c r="W77" s="1189"/>
      <c r="X77" s="1190"/>
      <c r="Y77" s="1191"/>
      <c r="Z77" s="1192"/>
      <c r="AA77" s="774"/>
      <c r="AB77" s="775"/>
      <c r="AC77" s="691"/>
      <c r="AD77" s="691"/>
      <c r="AE77" s="691"/>
      <c r="AF77" s="691"/>
      <c r="AG77" s="692"/>
      <c r="AH77" s="691"/>
      <c r="AI77" s="693"/>
      <c r="AJ77" s="691"/>
      <c r="AK77" s="691"/>
      <c r="AL77" s="691"/>
      <c r="AM77" s="691"/>
      <c r="AN77" s="691"/>
      <c r="AO77" s="691"/>
    </row>
    <row r="78" spans="1:41" s="694" customFormat="1" ht="54" customHeight="1">
      <c r="A78" s="802"/>
      <c r="B78" s="803"/>
      <c r="C78" s="1233" t="s">
        <v>390</v>
      </c>
      <c r="D78" s="1031" t="s">
        <v>391</v>
      </c>
      <c r="E78" s="804"/>
      <c r="F78" s="805"/>
      <c r="G78" s="804"/>
      <c r="H78" s="805"/>
      <c r="I78" s="1234">
        <v>8</v>
      </c>
      <c r="J78" s="948">
        <v>4016500</v>
      </c>
      <c r="K78" s="1124">
        <v>2</v>
      </c>
      <c r="L78" s="1228"/>
      <c r="M78" s="1125">
        <v>3</v>
      </c>
      <c r="N78" s="1126">
        <v>2596500</v>
      </c>
      <c r="O78" s="783">
        <v>3</v>
      </c>
      <c r="P78" s="1235">
        <v>0</v>
      </c>
      <c r="Q78" s="783">
        <v>0</v>
      </c>
      <c r="R78" s="785">
        <v>840000</v>
      </c>
      <c r="S78" s="786">
        <f>(K78+M78+O78+Q78)</f>
        <v>8</v>
      </c>
      <c r="T78" s="787">
        <f>L78+N78+P78+R78</f>
        <v>3436500</v>
      </c>
      <c r="U78" s="921">
        <f t="shared" si="13"/>
        <v>1</v>
      </c>
      <c r="V78" s="922">
        <f t="shared" si="13"/>
        <v>0.85559566787003605</v>
      </c>
      <c r="W78" s="790"/>
      <c r="X78" s="791"/>
      <c r="Y78" s="792"/>
      <c r="Z78" s="793"/>
      <c r="AA78" s="794"/>
      <c r="AB78" s="795"/>
      <c r="AC78" s="691"/>
      <c r="AD78" s="691"/>
      <c r="AE78" s="691"/>
      <c r="AF78" s="691"/>
      <c r="AG78" s="692"/>
      <c r="AH78" s="691"/>
      <c r="AI78" s="693"/>
      <c r="AJ78" s="691"/>
      <c r="AK78" s="691"/>
      <c r="AL78" s="691"/>
      <c r="AM78" s="691"/>
      <c r="AN78" s="691"/>
      <c r="AO78" s="691"/>
    </row>
    <row r="79" spans="1:41" s="694" customFormat="1" ht="23.1" customHeight="1">
      <c r="A79" s="821"/>
      <c r="B79" s="822"/>
      <c r="C79" s="823"/>
      <c r="D79" s="823"/>
      <c r="E79" s="824"/>
      <c r="F79" s="825"/>
      <c r="G79" s="824"/>
      <c r="H79" s="826"/>
      <c r="I79" s="827"/>
      <c r="J79" s="828">
        <f>SUM(J77:J78)</f>
        <v>8538500</v>
      </c>
      <c r="K79" s="829"/>
      <c r="L79" s="931"/>
      <c r="M79" s="932"/>
      <c r="N79" s="931"/>
      <c r="O79" s="932"/>
      <c r="P79" s="931"/>
      <c r="Q79" s="932"/>
      <c r="R79" s="933"/>
      <c r="S79" s="934"/>
      <c r="T79" s="1211" t="s">
        <v>328</v>
      </c>
      <c r="U79" s="935">
        <f>IFERROR(AVERAGE(U77:U78),0)</f>
        <v>1</v>
      </c>
      <c r="V79" s="936">
        <f>IFERROR((0+V77*J77+V78*J78)/J79,0)</f>
        <v>0.87058616853077242</v>
      </c>
      <c r="W79" s="837"/>
      <c r="X79" s="825"/>
      <c r="Y79" s="838"/>
      <c r="Z79" s="838"/>
      <c r="AA79" s="839"/>
      <c r="AB79" s="840"/>
      <c r="AC79" s="691"/>
      <c r="AD79" s="691"/>
      <c r="AE79" s="691"/>
      <c r="AF79" s="691"/>
      <c r="AG79" s="692"/>
      <c r="AH79" s="691"/>
      <c r="AI79" s="693"/>
      <c r="AJ79" s="691"/>
      <c r="AK79" s="691"/>
      <c r="AL79" s="691"/>
      <c r="AM79" s="691"/>
      <c r="AN79" s="691"/>
      <c r="AO79" s="691"/>
    </row>
    <row r="80" spans="1:41" s="694" customFormat="1" ht="20.25" customHeight="1">
      <c r="A80" s="843"/>
      <c r="B80" s="844"/>
      <c r="C80" s="845"/>
      <c r="D80" s="845"/>
      <c r="E80" s="846"/>
      <c r="F80" s="847"/>
      <c r="G80" s="846"/>
      <c r="H80" s="848"/>
      <c r="I80" s="1236"/>
      <c r="J80" s="847"/>
      <c r="K80" s="850"/>
      <c r="L80" s="937"/>
      <c r="M80" s="938"/>
      <c r="N80" s="937"/>
      <c r="O80" s="938"/>
      <c r="P80" s="937"/>
      <c r="Q80" s="938"/>
      <c r="R80" s="937"/>
      <c r="S80" s="939"/>
      <c r="T80" s="1237" t="s">
        <v>329</v>
      </c>
      <c r="U80" s="940" t="str">
        <f>IF(U79&gt;0.9,"Sangat Tinggi",IF(U79&gt;0.75,"Tinggi",IF(U79&gt;0.65,"Sedang",IF(U79&gt;0.5,"Rendah","Sangat Rendah"))))</f>
        <v>Sangat Tinggi</v>
      </c>
      <c r="V80" s="941" t="str">
        <f>IF(V79&gt;0.9,"Sangat Tinggi",IF(V79&gt;0.75,"Tinggi",IF(V79&gt;0.65,"Sedang",IF(V79&gt;0.5,"Rendah","Sangat Rendah"))))</f>
        <v>Tinggi</v>
      </c>
      <c r="W80" s="857"/>
      <c r="X80" s="847"/>
      <c r="Y80" s="858"/>
      <c r="Z80" s="858"/>
      <c r="AA80" s="859"/>
      <c r="AB80" s="860"/>
      <c r="AC80" s="691"/>
      <c r="AD80" s="691"/>
      <c r="AE80" s="776">
        <f>J79</f>
        <v>8538500</v>
      </c>
      <c r="AF80" s="776">
        <f>J79*U79</f>
        <v>8538500</v>
      </c>
      <c r="AG80" s="842">
        <f>J79*V79</f>
        <v>7433500</v>
      </c>
      <c r="AH80" s="691"/>
      <c r="AI80" s="693"/>
      <c r="AJ80" s="691"/>
      <c r="AK80" s="691"/>
      <c r="AL80" s="691"/>
      <c r="AM80" s="691"/>
      <c r="AN80" s="691"/>
      <c r="AO80" s="691"/>
    </row>
    <row r="81" spans="1:41" s="694" customFormat="1" ht="51.75" customHeight="1">
      <c r="A81" s="861"/>
      <c r="B81" s="862"/>
      <c r="C81" s="1238" t="s">
        <v>64</v>
      </c>
      <c r="D81" s="1239" t="s">
        <v>65</v>
      </c>
      <c r="E81" s="968"/>
      <c r="F81" s="969">
        <v>0</v>
      </c>
      <c r="G81" s="968"/>
      <c r="H81" s="969"/>
      <c r="I81" s="1240">
        <f>100/100</f>
        <v>1</v>
      </c>
      <c r="J81" s="868">
        <f>SUM(J82)</f>
        <v>4059000</v>
      </c>
      <c r="K81" s="1241">
        <f>K82/$I$82</f>
        <v>0.375</v>
      </c>
      <c r="L81" s="870">
        <f>SUM(L82)</f>
        <v>0</v>
      </c>
      <c r="M81" s="1242">
        <f>M82/$I$82</f>
        <v>0.375</v>
      </c>
      <c r="N81" s="870">
        <f>SUM(N82)</f>
        <v>665000</v>
      </c>
      <c r="O81" s="1242">
        <f>O82/$I$82</f>
        <v>0</v>
      </c>
      <c r="P81" s="870">
        <f>SUM(P82)</f>
        <v>0</v>
      </c>
      <c r="Q81" s="1242">
        <f>Q82/$I$82</f>
        <v>0.25</v>
      </c>
      <c r="R81" s="872">
        <f>SUM(R82)</f>
        <v>3314000</v>
      </c>
      <c r="S81" s="874">
        <f>IFERROR((K81+M81+O81+Q81),"")</f>
        <v>1</v>
      </c>
      <c r="T81" s="1243">
        <f>SUM(T82)</f>
        <v>3979000</v>
      </c>
      <c r="U81" s="974">
        <f>S81/I81</f>
        <v>1</v>
      </c>
      <c r="V81" s="975">
        <f>T81/J81</f>
        <v>0.98029071199802909</v>
      </c>
      <c r="W81" s="790">
        <f>S81+G81</f>
        <v>1</v>
      </c>
      <c r="X81" s="791">
        <f>T81+H81</f>
        <v>3979000</v>
      </c>
      <c r="Y81" s="792" t="e">
        <f>W81/E81</f>
        <v>#DIV/0!</v>
      </c>
      <c r="Z81" s="793" t="e">
        <f>X81/F81</f>
        <v>#DIV/0!</v>
      </c>
      <c r="AA81" s="876"/>
      <c r="AB81" s="877"/>
      <c r="AC81" s="691"/>
      <c r="AD81" s="691"/>
      <c r="AE81" s="691"/>
      <c r="AF81" s="691"/>
      <c r="AG81" s="692"/>
      <c r="AH81" s="691"/>
      <c r="AI81" s="693"/>
      <c r="AJ81" s="691"/>
      <c r="AK81" s="691"/>
      <c r="AL81" s="691"/>
      <c r="AM81" s="691"/>
      <c r="AN81" s="691"/>
      <c r="AO81" s="691"/>
    </row>
    <row r="82" spans="1:41" s="694" customFormat="1" ht="103.5" customHeight="1">
      <c r="A82" s="890"/>
      <c r="B82" s="891"/>
      <c r="C82" s="1233" t="s">
        <v>392</v>
      </c>
      <c r="D82" s="1244" t="s">
        <v>393</v>
      </c>
      <c r="E82" s="790"/>
      <c r="F82" s="893"/>
      <c r="G82" s="790"/>
      <c r="H82" s="893"/>
      <c r="I82" s="1227">
        <v>8</v>
      </c>
      <c r="J82" s="1194">
        <v>4059000</v>
      </c>
      <c r="K82" s="1245">
        <v>3</v>
      </c>
      <c r="L82" s="1246"/>
      <c r="M82" s="1247">
        <v>3</v>
      </c>
      <c r="N82" s="800">
        <v>665000</v>
      </c>
      <c r="O82" s="1248">
        <v>0</v>
      </c>
      <c r="P82" s="784">
        <v>0</v>
      </c>
      <c r="Q82" s="1248">
        <v>2</v>
      </c>
      <c r="R82" s="785">
        <v>3314000</v>
      </c>
      <c r="S82" s="1249">
        <f>K82+M82+O82+Q82</f>
        <v>8</v>
      </c>
      <c r="T82" s="1250">
        <f>L82+N82+P82+R82</f>
        <v>3979000</v>
      </c>
      <c r="U82" s="921">
        <f>IFERROR(S82/I82,0)</f>
        <v>1</v>
      </c>
      <c r="V82" s="922">
        <f>IFERROR(T82/J82,0)</f>
        <v>0.98029071199802909</v>
      </c>
      <c r="W82" s="790"/>
      <c r="X82" s="791"/>
      <c r="Y82" s="792"/>
      <c r="Z82" s="793"/>
      <c r="AA82" s="794"/>
      <c r="AB82" s="795"/>
      <c r="AC82" s="691"/>
      <c r="AD82" s="691"/>
      <c r="AE82" s="691"/>
      <c r="AF82" s="691"/>
      <c r="AG82" s="692"/>
      <c r="AH82" s="691"/>
      <c r="AI82" s="693"/>
      <c r="AJ82" s="691"/>
      <c r="AK82" s="691"/>
      <c r="AL82" s="691"/>
      <c r="AM82" s="691"/>
      <c r="AN82" s="691"/>
      <c r="AO82" s="691"/>
    </row>
    <row r="83" spans="1:41" s="694" customFormat="1" ht="23.1" customHeight="1">
      <c r="A83" s="821"/>
      <c r="B83" s="822"/>
      <c r="C83" s="823"/>
      <c r="D83" s="823"/>
      <c r="E83" s="824"/>
      <c r="F83" s="825"/>
      <c r="G83" s="824"/>
      <c r="H83" s="826"/>
      <c r="I83" s="1210"/>
      <c r="J83" s="828">
        <f>SUM(J82:J82)</f>
        <v>4059000</v>
      </c>
      <c r="K83" s="829"/>
      <c r="L83" s="931"/>
      <c r="M83" s="932"/>
      <c r="N83" s="931"/>
      <c r="O83" s="932"/>
      <c r="P83" s="931"/>
      <c r="Q83" s="932"/>
      <c r="R83" s="933"/>
      <c r="S83" s="934"/>
      <c r="T83" s="1211" t="s">
        <v>328</v>
      </c>
      <c r="U83" s="935">
        <f>IFERROR((0+U82*J82)/J83,0)</f>
        <v>1</v>
      </c>
      <c r="V83" s="936">
        <f>IFERROR((0+V82*J82)/J83,0)</f>
        <v>0.98029071199802909</v>
      </c>
      <c r="W83" s="837"/>
      <c r="X83" s="825"/>
      <c r="Y83" s="838"/>
      <c r="Z83" s="838"/>
      <c r="AA83" s="839"/>
      <c r="AB83" s="840"/>
      <c r="AC83" s="691"/>
      <c r="AD83" s="691"/>
      <c r="AE83" s="776">
        <f>J83</f>
        <v>4059000</v>
      </c>
      <c r="AF83" s="776">
        <f>J83*U83</f>
        <v>4059000</v>
      </c>
      <c r="AG83" s="842">
        <f>J83*V83</f>
        <v>3979000</v>
      </c>
      <c r="AH83" s="691"/>
      <c r="AI83" s="693"/>
      <c r="AJ83" s="691"/>
      <c r="AK83" s="691"/>
      <c r="AL83" s="691"/>
      <c r="AM83" s="691"/>
      <c r="AN83" s="691"/>
      <c r="AO83" s="691"/>
    </row>
    <row r="84" spans="1:41" s="694" customFormat="1" ht="29.25" customHeight="1" thickBot="1">
      <c r="A84" s="1251"/>
      <c r="B84" s="1252"/>
      <c r="C84" s="1253"/>
      <c r="D84" s="1253"/>
      <c r="E84" s="1254"/>
      <c r="F84" s="1255"/>
      <c r="G84" s="1254"/>
      <c r="H84" s="1256"/>
      <c r="I84" s="1257"/>
      <c r="J84" s="1258"/>
      <c r="K84" s="1259"/>
      <c r="L84" s="1260"/>
      <c r="M84" s="1261"/>
      <c r="N84" s="1260"/>
      <c r="O84" s="1261"/>
      <c r="P84" s="1260"/>
      <c r="Q84" s="1261"/>
      <c r="R84" s="1260"/>
      <c r="S84" s="1262"/>
      <c r="T84" s="1263" t="s">
        <v>329</v>
      </c>
      <c r="U84" s="1264" t="str">
        <f>IF(U83&gt;0.9,"Sangat Tinggi",IF(U83&gt;0.75,"Tinggi",IF(U83&gt;0.65,"Sedang",IF(U83&gt;0.5,"Rendah","Sangat Rendah"))))</f>
        <v>Sangat Tinggi</v>
      </c>
      <c r="V84" s="1265" t="str">
        <f>IF(V83&gt;0.9,"Sangat Tinggi",IF(V83&gt;0.75,"Tinggi",IF(V83&gt;0.65,"Sedang",IF(V83&gt;0.5,"Rendah","Sangat Rendah"))))</f>
        <v>Sangat Tinggi</v>
      </c>
      <c r="W84" s="1266"/>
      <c r="X84" s="1255"/>
      <c r="Y84" s="1267"/>
      <c r="Z84" s="1267"/>
      <c r="AA84" s="1268"/>
      <c r="AB84" s="1269"/>
      <c r="AC84" s="691"/>
      <c r="AD84" s="691"/>
      <c r="AE84" s="691"/>
      <c r="AF84" s="691"/>
      <c r="AG84" s="692"/>
      <c r="AH84" s="691"/>
      <c r="AI84" s="693"/>
      <c r="AJ84" s="691"/>
      <c r="AK84" s="691"/>
      <c r="AL84" s="691"/>
      <c r="AM84" s="691"/>
      <c r="AN84" s="691"/>
      <c r="AO84" s="691"/>
    </row>
    <row r="85" spans="1:41" s="694" customFormat="1" ht="29.25" customHeight="1" thickTop="1">
      <c r="A85" s="1270"/>
      <c r="B85" s="1271"/>
      <c r="C85" s="1272"/>
      <c r="D85" s="1272"/>
      <c r="E85" s="1273"/>
      <c r="F85" s="1274"/>
      <c r="G85" s="1273"/>
      <c r="H85" s="1274"/>
      <c r="I85" s="1275"/>
      <c r="J85" s="1276"/>
      <c r="K85" s="1277"/>
      <c r="L85" s="1278"/>
      <c r="M85" s="1279"/>
      <c r="N85" s="1278"/>
      <c r="O85" s="1279"/>
      <c r="P85" s="1278"/>
      <c r="Q85" s="1279"/>
      <c r="R85" s="1278"/>
      <c r="S85" s="1280"/>
      <c r="T85" s="1281"/>
      <c r="U85" s="1282"/>
      <c r="V85" s="1282"/>
      <c r="W85" s="1273"/>
      <c r="X85" s="1274"/>
      <c r="Y85" s="1283"/>
      <c r="Z85" s="1283"/>
      <c r="AA85" s="1284"/>
      <c r="AB85" s="1285"/>
      <c r="AC85" s="691"/>
      <c r="AD85" s="691"/>
      <c r="AE85" s="691"/>
      <c r="AF85" s="691"/>
      <c r="AG85" s="692"/>
      <c r="AH85" s="691"/>
      <c r="AI85" s="693"/>
      <c r="AJ85" s="691"/>
      <c r="AK85" s="691"/>
      <c r="AL85" s="691"/>
      <c r="AM85" s="691"/>
      <c r="AN85" s="691"/>
      <c r="AO85" s="691"/>
    </row>
    <row r="86" spans="1:41" s="694" customFormat="1" ht="29.25" customHeight="1">
      <c r="A86" s="1286"/>
      <c r="B86" s="1287"/>
      <c r="C86" s="1288"/>
      <c r="D86" s="1288"/>
      <c r="E86" s="1289"/>
      <c r="F86" s="1290"/>
      <c r="G86" s="1289"/>
      <c r="H86" s="1290"/>
      <c r="I86" s="1291"/>
      <c r="J86" s="1292"/>
      <c r="K86" s="1293"/>
      <c r="L86" s="1294"/>
      <c r="M86" s="1295"/>
      <c r="N86" s="1294"/>
      <c r="O86" s="1295"/>
      <c r="P86" s="1294"/>
      <c r="Q86" s="1295"/>
      <c r="R86" s="1294"/>
      <c r="S86" s="1296"/>
      <c r="T86" s="1297"/>
      <c r="U86" s="1298"/>
      <c r="V86" s="1298"/>
      <c r="W86" s="1289"/>
      <c r="X86" s="1290"/>
      <c r="Y86" s="1299"/>
      <c r="Z86" s="1299"/>
      <c r="AA86" s="689"/>
      <c r="AB86" s="1300"/>
      <c r="AC86" s="691"/>
      <c r="AD86" s="691"/>
      <c r="AE86" s="691"/>
      <c r="AF86" s="691"/>
      <c r="AG86" s="692"/>
      <c r="AH86" s="691"/>
      <c r="AI86" s="693"/>
      <c r="AJ86" s="691"/>
      <c r="AK86" s="691"/>
      <c r="AL86" s="691"/>
      <c r="AM86" s="691"/>
      <c r="AN86" s="691"/>
      <c r="AO86" s="691"/>
    </row>
    <row r="87" spans="1:41" s="694" customFormat="1" ht="29.25" customHeight="1">
      <c r="A87" s="1286"/>
      <c r="B87" s="1287"/>
      <c r="C87" s="1288"/>
      <c r="D87" s="1288"/>
      <c r="E87" s="1289"/>
      <c r="F87" s="1290"/>
      <c r="G87" s="1289"/>
      <c r="H87" s="1290"/>
      <c r="I87" s="1291"/>
      <c r="J87" s="1292"/>
      <c r="K87" s="1293"/>
      <c r="L87" s="1294"/>
      <c r="M87" s="1295"/>
      <c r="N87" s="1294"/>
      <c r="O87" s="1295"/>
      <c r="P87" s="1294"/>
      <c r="Q87" s="1295"/>
      <c r="R87" s="1294"/>
      <c r="S87" s="1296"/>
      <c r="T87" s="1297"/>
      <c r="U87" s="1298"/>
      <c r="V87" s="1298"/>
      <c r="W87" s="1289"/>
      <c r="X87" s="1290"/>
      <c r="Y87" s="1299"/>
      <c r="Z87" s="1299"/>
      <c r="AA87" s="689"/>
      <c r="AB87" s="1300"/>
      <c r="AC87" s="691"/>
      <c r="AD87" s="691"/>
      <c r="AE87" s="691"/>
      <c r="AF87" s="691"/>
      <c r="AG87" s="692"/>
      <c r="AH87" s="691"/>
      <c r="AI87" s="693"/>
      <c r="AJ87" s="691"/>
      <c r="AK87" s="691"/>
      <c r="AL87" s="691"/>
      <c r="AM87" s="691"/>
      <c r="AN87" s="691"/>
      <c r="AO87" s="691"/>
    </row>
    <row r="88" spans="1:41" s="694" customFormat="1" ht="29.25" customHeight="1">
      <c r="A88" s="1286"/>
      <c r="B88" s="1287"/>
      <c r="C88" s="1288"/>
      <c r="D88" s="1288"/>
      <c r="E88" s="1289"/>
      <c r="F88" s="1290"/>
      <c r="G88" s="1289"/>
      <c r="H88" s="1290"/>
      <c r="I88" s="1291"/>
      <c r="J88" s="1292"/>
      <c r="K88" s="1293"/>
      <c r="L88" s="1294"/>
      <c r="M88" s="1295"/>
      <c r="N88" s="1294"/>
      <c r="O88" s="1295"/>
      <c r="P88" s="1294"/>
      <c r="Q88" s="1295"/>
      <c r="R88" s="1294"/>
      <c r="S88" s="1296"/>
      <c r="T88" s="1297"/>
      <c r="U88" s="1298"/>
      <c r="V88" s="1298"/>
      <c r="W88" s="1289"/>
      <c r="X88" s="1290"/>
      <c r="Y88" s="1299"/>
      <c r="Z88" s="1299"/>
      <c r="AA88" s="689"/>
      <c r="AB88" s="1300"/>
      <c r="AC88" s="691"/>
      <c r="AD88" s="691"/>
      <c r="AE88" s="691"/>
      <c r="AF88" s="691"/>
      <c r="AG88" s="692"/>
      <c r="AH88" s="691"/>
      <c r="AI88" s="693"/>
      <c r="AJ88" s="691"/>
      <c r="AK88" s="691"/>
      <c r="AL88" s="691"/>
      <c r="AM88" s="691"/>
      <c r="AN88" s="691"/>
      <c r="AO88" s="691"/>
    </row>
    <row r="89" spans="1:41" s="694" customFormat="1" ht="29.25" customHeight="1">
      <c r="A89" s="1286"/>
      <c r="B89" s="1287"/>
      <c r="C89" s="1288"/>
      <c r="D89" s="1288"/>
      <c r="E89" s="1289"/>
      <c r="F89" s="1290"/>
      <c r="G89" s="1289"/>
      <c r="H89" s="1290"/>
      <c r="I89" s="1291"/>
      <c r="J89" s="1292"/>
      <c r="K89" s="1293"/>
      <c r="L89" s="1294"/>
      <c r="M89" s="1295"/>
      <c r="N89" s="1294"/>
      <c r="O89" s="1295"/>
      <c r="P89" s="1294"/>
      <c r="Q89" s="1295"/>
      <c r="R89" s="1294"/>
      <c r="S89" s="1296"/>
      <c r="T89" s="1297"/>
      <c r="U89" s="1298"/>
      <c r="V89" s="1298"/>
      <c r="W89" s="1289"/>
      <c r="X89" s="1290"/>
      <c r="Y89" s="1299"/>
      <c r="Z89" s="1299"/>
      <c r="AA89" s="689"/>
      <c r="AB89" s="1300"/>
      <c r="AC89" s="691"/>
      <c r="AD89" s="691"/>
      <c r="AE89" s="691"/>
      <c r="AF89" s="691"/>
      <c r="AG89" s="692"/>
      <c r="AH89" s="691"/>
      <c r="AI89" s="693"/>
      <c r="AJ89" s="691"/>
      <c r="AK89" s="691"/>
      <c r="AL89" s="691"/>
      <c r="AM89" s="691"/>
      <c r="AN89" s="691"/>
      <c r="AO89" s="691"/>
    </row>
    <row r="90" spans="1:41" s="694" customFormat="1" ht="29.25" customHeight="1" thickBot="1">
      <c r="A90" s="1301"/>
      <c r="B90" s="1067"/>
      <c r="C90" s="1302"/>
      <c r="D90" s="1302"/>
      <c r="E90" s="1080"/>
      <c r="F90" s="1081"/>
      <c r="G90" s="1080"/>
      <c r="H90" s="1081"/>
      <c r="I90" s="1303"/>
      <c r="J90" s="1304"/>
      <c r="K90" s="1305"/>
      <c r="L90" s="1306"/>
      <c r="M90" s="1307"/>
      <c r="N90" s="1306"/>
      <c r="O90" s="1307"/>
      <c r="P90" s="1306"/>
      <c r="Q90" s="1307"/>
      <c r="R90" s="1306"/>
      <c r="S90" s="1308"/>
      <c r="T90" s="1309"/>
      <c r="U90" s="1310"/>
      <c r="V90" s="1310"/>
      <c r="W90" s="1080"/>
      <c r="X90" s="1081"/>
      <c r="Y90" s="1082"/>
      <c r="Z90" s="1082"/>
      <c r="AA90" s="1083"/>
      <c r="AB90" s="1311"/>
      <c r="AC90" s="691"/>
      <c r="AD90" s="691"/>
      <c r="AE90" s="691"/>
      <c r="AF90" s="691"/>
      <c r="AG90" s="692"/>
      <c r="AH90" s="691"/>
      <c r="AI90" s="693"/>
      <c r="AJ90" s="691"/>
      <c r="AK90" s="691"/>
      <c r="AL90" s="691"/>
      <c r="AM90" s="691"/>
      <c r="AN90" s="691"/>
      <c r="AO90" s="691"/>
    </row>
    <row r="91" spans="1:41" s="694" customFormat="1" ht="17.100000000000001" customHeight="1" thickTop="1" thickBot="1">
      <c r="A91" s="1066"/>
      <c r="B91" s="1067"/>
      <c r="C91" s="1302"/>
      <c r="D91" s="1302"/>
      <c r="E91" s="1080"/>
      <c r="F91" s="1081"/>
      <c r="G91" s="1080"/>
      <c r="H91" s="1312"/>
      <c r="I91" s="1313"/>
      <c r="J91" s="1304"/>
      <c r="K91" s="1314"/>
      <c r="L91" s="1306"/>
      <c r="M91" s="1307"/>
      <c r="N91" s="1306"/>
      <c r="O91" s="1307"/>
      <c r="P91" s="1306"/>
      <c r="Q91" s="1307"/>
      <c r="R91" s="1315"/>
      <c r="S91" s="1308"/>
      <c r="T91" s="1316"/>
      <c r="U91" s="1317"/>
      <c r="V91" s="1318"/>
      <c r="W91" s="1319"/>
      <c r="X91" s="1081"/>
      <c r="Y91" s="1082"/>
      <c r="Z91" s="1082"/>
      <c r="AA91" s="1083"/>
      <c r="AB91" s="1084"/>
      <c r="AC91" s="691"/>
      <c r="AD91" s="691"/>
      <c r="AE91" s="691"/>
      <c r="AF91" s="691"/>
      <c r="AG91" s="692"/>
      <c r="AH91" s="691"/>
      <c r="AI91" s="693"/>
      <c r="AJ91" s="691"/>
      <c r="AK91" s="691"/>
      <c r="AL91" s="691"/>
      <c r="AM91" s="691"/>
      <c r="AN91" s="691"/>
      <c r="AO91" s="691"/>
    </row>
    <row r="92" spans="1:41" s="691" customFormat="1" ht="53.25" customHeight="1" thickTop="1" thickBot="1">
      <c r="A92" s="1085" t="s">
        <v>394</v>
      </c>
      <c r="B92" s="1086"/>
      <c r="C92" s="1156" t="s">
        <v>395</v>
      </c>
      <c r="D92" s="1088" t="s">
        <v>74</v>
      </c>
      <c r="E92" s="1320"/>
      <c r="F92" s="1321"/>
      <c r="G92" s="1320"/>
      <c r="H92" s="1321"/>
      <c r="I92" s="1159">
        <f>100/100</f>
        <v>1</v>
      </c>
      <c r="J92" s="1092">
        <f t="shared" ref="J92:R92" si="14">J93</f>
        <v>31307750</v>
      </c>
      <c r="K92" s="1322">
        <f>IFERROR(K93/1,"")</f>
        <v>0.25</v>
      </c>
      <c r="L92" s="1094">
        <f t="shared" si="14"/>
        <v>8400000</v>
      </c>
      <c r="M92" s="1323">
        <f>IFERROR(M93/1,"")</f>
        <v>0.25</v>
      </c>
      <c r="N92" s="1094">
        <f t="shared" si="14"/>
        <v>5600000</v>
      </c>
      <c r="O92" s="1323">
        <f>IFERROR(O93/1,"")</f>
        <v>0.25</v>
      </c>
      <c r="P92" s="1094">
        <f t="shared" si="14"/>
        <v>6093750</v>
      </c>
      <c r="Q92" s="1323">
        <f>IFERROR(Q93/1,"")</f>
        <v>0.25</v>
      </c>
      <c r="R92" s="1324">
        <f t="shared" si="14"/>
        <v>11200000</v>
      </c>
      <c r="S92" s="1098">
        <f>IFERROR((K92+M92+O92+Q92),"")</f>
        <v>1</v>
      </c>
      <c r="T92" s="1325">
        <f>T93</f>
        <v>31293750</v>
      </c>
      <c r="U92" s="1100">
        <f>S92/I92</f>
        <v>1</v>
      </c>
      <c r="V92" s="1101">
        <f>T92/J92</f>
        <v>0.99955282637685561</v>
      </c>
      <c r="W92" s="1326"/>
      <c r="X92" s="1327"/>
      <c r="Y92" s="1328"/>
      <c r="Z92" s="1329"/>
      <c r="AA92" s="1105" t="s">
        <v>321</v>
      </c>
      <c r="AB92" s="1106"/>
      <c r="AG92" s="692"/>
      <c r="AI92" s="693"/>
    </row>
    <row r="93" spans="1:41" s="691" customFormat="1" ht="63.75" customHeight="1" thickTop="1">
      <c r="A93" s="1107"/>
      <c r="B93" s="1108"/>
      <c r="C93" s="1167" t="s">
        <v>396</v>
      </c>
      <c r="D93" s="1168" t="s">
        <v>76</v>
      </c>
      <c r="E93" s="1169"/>
      <c r="F93" s="1170">
        <v>0</v>
      </c>
      <c r="G93" s="1169"/>
      <c r="H93" s="1170"/>
      <c r="I93" s="1111">
        <f>100/100</f>
        <v>1</v>
      </c>
      <c r="J93" s="1112">
        <f>J94</f>
        <v>31307750</v>
      </c>
      <c r="K93" s="1241">
        <f>K94/$I$94</f>
        <v>0.25</v>
      </c>
      <c r="L93" s="1114">
        <f>SUM(L94)</f>
        <v>8400000</v>
      </c>
      <c r="M93" s="1242">
        <f>M94/$I$94</f>
        <v>0.25</v>
      </c>
      <c r="N93" s="1114">
        <f>SUM(N94)</f>
        <v>5600000</v>
      </c>
      <c r="O93" s="1242">
        <f>O94/$I$94</f>
        <v>0.25</v>
      </c>
      <c r="P93" s="1114">
        <f>SUM(P94)</f>
        <v>6093750</v>
      </c>
      <c r="Q93" s="1242">
        <f>Q94/$I$94</f>
        <v>0.25</v>
      </c>
      <c r="R93" s="1117">
        <f>SUM(R94)</f>
        <v>11200000</v>
      </c>
      <c r="S93" s="874">
        <f>IFERROR((K93+M93+O93+Q93),"")</f>
        <v>1</v>
      </c>
      <c r="T93" s="1330">
        <f>SUM(T94)</f>
        <v>31293750</v>
      </c>
      <c r="U93" s="1223">
        <f>S93/I93</f>
        <v>1</v>
      </c>
      <c r="V93" s="1119">
        <f>T93/J93</f>
        <v>0.99955282637685561</v>
      </c>
      <c r="W93" s="815">
        <f>S93+G93</f>
        <v>1</v>
      </c>
      <c r="X93" s="816">
        <f>T93+H93</f>
        <v>31293750</v>
      </c>
      <c r="Y93" s="817" t="e">
        <f>W93/E93</f>
        <v>#DIV/0!</v>
      </c>
      <c r="Z93" s="818" t="e">
        <f>X93/F93</f>
        <v>#DIV/0!</v>
      </c>
      <c r="AA93" s="1120"/>
      <c r="AB93" s="1121"/>
      <c r="AG93" s="692"/>
      <c r="AI93" s="693"/>
    </row>
    <row r="94" spans="1:41" s="691" customFormat="1" ht="41.25" customHeight="1">
      <c r="A94" s="890"/>
      <c r="B94" s="891"/>
      <c r="C94" s="754" t="s">
        <v>225</v>
      </c>
      <c r="D94" s="1174" t="s">
        <v>397</v>
      </c>
      <c r="E94" s="815"/>
      <c r="F94" s="1331"/>
      <c r="G94" s="815"/>
      <c r="H94" s="1331"/>
      <c r="I94" s="1177">
        <v>12</v>
      </c>
      <c r="J94" s="1123">
        <v>31307750</v>
      </c>
      <c r="K94" s="1245">
        <v>3</v>
      </c>
      <c r="L94" s="1126">
        <v>8400000</v>
      </c>
      <c r="M94" s="1247">
        <v>3</v>
      </c>
      <c r="N94" s="800">
        <v>5600000</v>
      </c>
      <c r="O94" s="1248">
        <v>3</v>
      </c>
      <c r="P94" s="784">
        <v>6093750</v>
      </c>
      <c r="Q94" s="1248">
        <v>3</v>
      </c>
      <c r="R94" s="785">
        <v>11200000</v>
      </c>
      <c r="S94" s="1249">
        <f>(K94+M94+O94+Q94)</f>
        <v>12</v>
      </c>
      <c r="T94" s="1250">
        <f>L94+N94+P94+R94</f>
        <v>31293750</v>
      </c>
      <c r="U94" s="921">
        <f>IFERROR(S94/I94,0)</f>
        <v>1</v>
      </c>
      <c r="V94" s="922">
        <f>IFERROR(T94/J94,0)</f>
        <v>0.99955282637685561</v>
      </c>
      <c r="W94" s="790"/>
      <c r="X94" s="791"/>
      <c r="Y94" s="792"/>
      <c r="Z94" s="793"/>
      <c r="AA94" s="794"/>
      <c r="AB94" s="795"/>
      <c r="AI94" s="693"/>
    </row>
    <row r="95" spans="1:41" s="691" customFormat="1" ht="23.1" customHeight="1">
      <c r="A95" s="821"/>
      <c r="B95" s="822"/>
      <c r="C95" s="823"/>
      <c r="D95" s="823"/>
      <c r="E95" s="824"/>
      <c r="F95" s="825"/>
      <c r="G95" s="824"/>
      <c r="H95" s="826"/>
      <c r="I95" s="1210"/>
      <c r="J95" s="828">
        <f>SUM(J94:J94)</f>
        <v>31307750</v>
      </c>
      <c r="K95" s="829"/>
      <c r="L95" s="931"/>
      <c r="M95" s="932"/>
      <c r="N95" s="931"/>
      <c r="O95" s="932"/>
      <c r="P95" s="931"/>
      <c r="Q95" s="932"/>
      <c r="R95" s="933"/>
      <c r="S95" s="934"/>
      <c r="T95" s="1211" t="s">
        <v>328</v>
      </c>
      <c r="U95" s="935">
        <f>IFERROR((0+U94*J94)/J95,0)</f>
        <v>1</v>
      </c>
      <c r="V95" s="936">
        <f>IFERROR((0+V94*J94)/J95,0)</f>
        <v>0.99955282637685561</v>
      </c>
      <c r="W95" s="837"/>
      <c r="X95" s="825"/>
      <c r="Y95" s="838"/>
      <c r="Z95" s="838"/>
      <c r="AA95" s="839"/>
      <c r="AB95" s="840"/>
      <c r="AI95" s="693"/>
    </row>
    <row r="96" spans="1:41" s="691" customFormat="1" ht="25.5" customHeight="1" thickBot="1">
      <c r="A96" s="1048"/>
      <c r="B96" s="1049"/>
      <c r="C96" s="1050"/>
      <c r="D96" s="1050"/>
      <c r="E96" s="1051"/>
      <c r="F96" s="1052"/>
      <c r="G96" s="1051"/>
      <c r="H96" s="1053"/>
      <c r="I96" s="1257"/>
      <c r="J96" s="1258"/>
      <c r="K96" s="1132"/>
      <c r="L96" s="1133"/>
      <c r="M96" s="1134"/>
      <c r="N96" s="1133"/>
      <c r="O96" s="1134"/>
      <c r="P96" s="1133"/>
      <c r="Q96" s="1134"/>
      <c r="R96" s="1133"/>
      <c r="S96" s="1135"/>
      <c r="T96" s="1214" t="s">
        <v>329</v>
      </c>
      <c r="U96" s="1264" t="str">
        <f>IF(U95&gt;0.9,"Sangat Tinggi",IF(U95&gt;0.75,"Tinggi",IF(U95&gt;0.65,"Sedang",IF(U95&gt;0.5,"Rendah","Sangat Rendah"))))</f>
        <v>Sangat Tinggi</v>
      </c>
      <c r="V96" s="1265" t="str">
        <f>IF(V95&gt;0.9,"Sangat Tinggi",IF(V95&gt;0.75,"Tinggi",IF(V95&gt;0.65,"Sedang",IF(V95&gt;0.5,"Rendah","Sangat Rendah"))))</f>
        <v>Sangat Tinggi</v>
      </c>
      <c r="W96" s="1062"/>
      <c r="X96" s="1052"/>
      <c r="Y96" s="1063"/>
      <c r="Z96" s="1063"/>
      <c r="AA96" s="1064"/>
      <c r="AB96" s="1065"/>
      <c r="AE96" s="776">
        <f>J95</f>
        <v>31307750</v>
      </c>
      <c r="AF96" s="776">
        <f>J95*U95</f>
        <v>31307750</v>
      </c>
      <c r="AG96" s="841">
        <f>J95*V95</f>
        <v>31293750</v>
      </c>
      <c r="AI96" s="693"/>
    </row>
    <row r="97" spans="1:35" s="691" customFormat="1" ht="17.100000000000001" customHeight="1" thickTop="1" thickBot="1">
      <c r="A97" s="1136"/>
      <c r="B97" s="1137"/>
      <c r="C97" s="1138"/>
      <c r="D97" s="1138"/>
      <c r="E97" s="1141"/>
      <c r="F97" s="1140"/>
      <c r="G97" s="1141"/>
      <c r="H97" s="1142"/>
      <c r="I97" s="1332"/>
      <c r="J97" s="1333"/>
      <c r="K97" s="1144"/>
      <c r="L97" s="1145"/>
      <c r="M97" s="1146"/>
      <c r="N97" s="1145"/>
      <c r="O97" s="1146"/>
      <c r="P97" s="1145"/>
      <c r="Q97" s="1146"/>
      <c r="R97" s="1147"/>
      <c r="S97" s="1148"/>
      <c r="T97" s="1334"/>
      <c r="U97" s="1335"/>
      <c r="V97" s="1336"/>
      <c r="W97" s="1139"/>
      <c r="X97" s="1140"/>
      <c r="Y97" s="1152"/>
      <c r="Z97" s="1152"/>
      <c r="AA97" s="1153"/>
      <c r="AB97" s="1154"/>
      <c r="AE97" s="776"/>
      <c r="AF97" s="776"/>
      <c r="AG97" s="841"/>
      <c r="AI97" s="693"/>
    </row>
    <row r="98" spans="1:35" s="691" customFormat="1" ht="67.5" customHeight="1" thickTop="1" thickBot="1">
      <c r="A98" s="1085" t="s">
        <v>398</v>
      </c>
      <c r="B98" s="1155"/>
      <c r="C98" s="1156" t="s">
        <v>399</v>
      </c>
      <c r="D98" s="1088" t="s">
        <v>400</v>
      </c>
      <c r="E98" s="1157"/>
      <c r="F98" s="1158"/>
      <c r="G98" s="1157"/>
      <c r="H98" s="1158"/>
      <c r="I98" s="1159">
        <f>100/100</f>
        <v>1</v>
      </c>
      <c r="J98" s="1092">
        <f t="shared" ref="J98:R98" si="15">J99</f>
        <v>25675800</v>
      </c>
      <c r="K98" s="1322">
        <f>IFERROR(K99/1,"")</f>
        <v>8.8235294117647065E-2</v>
      </c>
      <c r="L98" s="1092">
        <f t="shared" si="15"/>
        <v>0</v>
      </c>
      <c r="M98" s="1323">
        <f>IFERROR(M99/1,"")</f>
        <v>0.41176470588235292</v>
      </c>
      <c r="N98" s="1092">
        <f t="shared" si="15"/>
        <v>1980000</v>
      </c>
      <c r="O98" s="1323">
        <f>IFERROR(O99/1,"")</f>
        <v>8.8235294117647065E-2</v>
      </c>
      <c r="P98" s="1092">
        <f t="shared" si="15"/>
        <v>871800</v>
      </c>
      <c r="Q98" s="1323">
        <f>IFERROR(Q99/1,"")</f>
        <v>0.41176470588235292</v>
      </c>
      <c r="R98" s="1099">
        <f t="shared" si="15"/>
        <v>22724000</v>
      </c>
      <c r="S98" s="1098">
        <f>IFERROR((K98+M98+O98+Q98),"")</f>
        <v>1</v>
      </c>
      <c r="T98" s="1325">
        <f>T99</f>
        <v>25575800</v>
      </c>
      <c r="U98" s="1100">
        <f>S98/I98</f>
        <v>1</v>
      </c>
      <c r="V98" s="1101">
        <f>T98/J98</f>
        <v>0.99610528201652915</v>
      </c>
      <c r="W98" s="1162"/>
      <c r="X98" s="1163"/>
      <c r="Y98" s="1164"/>
      <c r="Z98" s="1165"/>
      <c r="AA98" s="1105" t="s">
        <v>321</v>
      </c>
      <c r="AB98" s="1166"/>
      <c r="AI98" s="693"/>
    </row>
    <row r="99" spans="1:35" s="691" customFormat="1" ht="81.75" customHeight="1" thickTop="1">
      <c r="A99" s="1107"/>
      <c r="B99" s="1108"/>
      <c r="C99" s="1167" t="s">
        <v>401</v>
      </c>
      <c r="D99" s="1337" t="s">
        <v>402</v>
      </c>
      <c r="E99" s="1169"/>
      <c r="F99" s="1170">
        <v>0</v>
      </c>
      <c r="G99" s="1169"/>
      <c r="H99" s="1170"/>
      <c r="I99" s="1111">
        <f>100/100</f>
        <v>1</v>
      </c>
      <c r="J99" s="1112">
        <f>SUM(J100:J101)</f>
        <v>25675800</v>
      </c>
      <c r="K99" s="1338">
        <f>SUM(K100:K101)/SUM($I$100:$I$101)</f>
        <v>8.8235294117647065E-2</v>
      </c>
      <c r="L99" s="1114">
        <f>SUM(L100:L101)</f>
        <v>0</v>
      </c>
      <c r="M99" s="1339">
        <f>SUM(M100:M101)/SUM($I$100:$I$101)</f>
        <v>0.41176470588235292</v>
      </c>
      <c r="N99" s="1114">
        <f>SUM(N100:N101)</f>
        <v>1980000</v>
      </c>
      <c r="O99" s="1339">
        <f>SUM(O100:O101)/SUM($I$100:$I$101)</f>
        <v>8.8235294117647065E-2</v>
      </c>
      <c r="P99" s="1114">
        <f>SUM(P100:P101)</f>
        <v>871800</v>
      </c>
      <c r="Q99" s="1338">
        <f>SUM(Q100:Q101)/SUM($I$100:$I$101)</f>
        <v>0.41176470588235292</v>
      </c>
      <c r="R99" s="1117">
        <f>SUM(R100:R101)</f>
        <v>22724000</v>
      </c>
      <c r="S99" s="874">
        <f>IFERROR((K99+M99+O99+Q99),"")</f>
        <v>1</v>
      </c>
      <c r="T99" s="1330">
        <f>SUM(T100:T101)</f>
        <v>25575800</v>
      </c>
      <c r="U99" s="1223">
        <f>S99/I99</f>
        <v>1</v>
      </c>
      <c r="V99" s="1119">
        <f>T99/J99</f>
        <v>0.99610528201652915</v>
      </c>
      <c r="W99" s="815">
        <f>S99+G99</f>
        <v>1</v>
      </c>
      <c r="X99" s="816">
        <f>T99+H99</f>
        <v>25575800</v>
      </c>
      <c r="Y99" s="817" t="e">
        <f>W99/E99</f>
        <v>#DIV/0!</v>
      </c>
      <c r="Z99" s="818" t="e">
        <f>X99/F99</f>
        <v>#DIV/0!</v>
      </c>
      <c r="AA99" s="1120"/>
      <c r="AB99" s="1121"/>
      <c r="AI99" s="693"/>
    </row>
    <row r="100" spans="1:35" s="691" customFormat="1" ht="51.75" customHeight="1">
      <c r="A100" s="751"/>
      <c r="B100" s="752"/>
      <c r="C100" s="754" t="s">
        <v>403</v>
      </c>
      <c r="D100" s="947" t="s">
        <v>404</v>
      </c>
      <c r="E100" s="1175"/>
      <c r="F100" s="1176"/>
      <c r="G100" s="1175"/>
      <c r="H100" s="1176"/>
      <c r="I100" s="1340">
        <v>22</v>
      </c>
      <c r="J100" s="964">
        <v>5391800</v>
      </c>
      <c r="K100" s="1341">
        <v>0</v>
      </c>
      <c r="L100" s="1342">
        <v>0</v>
      </c>
      <c r="M100" s="1343">
        <v>11</v>
      </c>
      <c r="N100" s="800">
        <v>840000</v>
      </c>
      <c r="O100" s="1344">
        <v>0</v>
      </c>
      <c r="P100" s="764">
        <v>871800</v>
      </c>
      <c r="Q100" s="1344">
        <v>11</v>
      </c>
      <c r="R100" s="765">
        <v>3680000</v>
      </c>
      <c r="S100" s="1345">
        <f>(K100+M100+O100+Q100)</f>
        <v>22</v>
      </c>
      <c r="T100" s="1346">
        <f>L100+N100+P100+R100</f>
        <v>5391800</v>
      </c>
      <c r="U100" s="953">
        <f>IFERROR(S100/I100,0)</f>
        <v>1</v>
      </c>
      <c r="V100" s="954">
        <f t="shared" ref="V100:V101" si="16">IFERROR(T100/J100,0)</f>
        <v>1</v>
      </c>
      <c r="W100" s="770"/>
      <c r="X100" s="771"/>
      <c r="Y100" s="772"/>
      <c r="Z100" s="773"/>
      <c r="AA100" s="774"/>
      <c r="AB100" s="775"/>
      <c r="AI100" s="693"/>
    </row>
    <row r="101" spans="1:35" s="691" customFormat="1" ht="58.5" customHeight="1">
      <c r="A101" s="778"/>
      <c r="B101" s="779"/>
      <c r="C101" s="978" t="s">
        <v>405</v>
      </c>
      <c r="D101" s="1031" t="s">
        <v>406</v>
      </c>
      <c r="E101" s="780"/>
      <c r="F101" s="781"/>
      <c r="G101" s="780"/>
      <c r="H101" s="781"/>
      <c r="I101" s="1347">
        <v>12</v>
      </c>
      <c r="J101" s="964">
        <v>20284000</v>
      </c>
      <c r="K101" s="1348">
        <v>3</v>
      </c>
      <c r="L101" s="1126">
        <v>0</v>
      </c>
      <c r="M101" s="1247">
        <v>3</v>
      </c>
      <c r="N101" s="800">
        <v>1140000</v>
      </c>
      <c r="O101" s="1248">
        <v>3</v>
      </c>
      <c r="P101" s="784">
        <v>0</v>
      </c>
      <c r="Q101" s="1248">
        <v>3</v>
      </c>
      <c r="R101" s="785">
        <v>19044000</v>
      </c>
      <c r="S101" s="1249">
        <f>(K101+M101+O101+Q101)</f>
        <v>12</v>
      </c>
      <c r="T101" s="1250">
        <f>L101+N101+P101+R101</f>
        <v>20184000</v>
      </c>
      <c r="U101" s="921">
        <f>IFERROR(S101/I101,0)</f>
        <v>1</v>
      </c>
      <c r="V101" s="922">
        <f t="shared" si="16"/>
        <v>0.99507000591599293</v>
      </c>
      <c r="W101" s="790"/>
      <c r="X101" s="791"/>
      <c r="Y101" s="792"/>
      <c r="Z101" s="793"/>
      <c r="AA101" s="794"/>
      <c r="AB101" s="795"/>
      <c r="AG101" s="776"/>
      <c r="AI101" s="693"/>
    </row>
    <row r="102" spans="1:35" s="691" customFormat="1" ht="23.1" customHeight="1">
      <c r="A102" s="821"/>
      <c r="B102" s="822"/>
      <c r="C102" s="823"/>
      <c r="D102" s="823"/>
      <c r="E102" s="824"/>
      <c r="F102" s="825"/>
      <c r="G102" s="824"/>
      <c r="H102" s="826"/>
      <c r="I102" s="1210"/>
      <c r="J102" s="828">
        <f>SUM(J100:J101)</f>
        <v>25675800</v>
      </c>
      <c r="K102" s="829"/>
      <c r="L102" s="931"/>
      <c r="M102" s="931"/>
      <c r="N102" s="931"/>
      <c r="O102" s="931"/>
      <c r="P102" s="931"/>
      <c r="Q102" s="931"/>
      <c r="R102" s="931"/>
      <c r="S102" s="931"/>
      <c r="T102" s="1211" t="s">
        <v>328</v>
      </c>
      <c r="U102" s="935">
        <f>IFERROR(AVERAGE(U100:U101),0)</f>
        <v>1</v>
      </c>
      <c r="V102" s="936">
        <f>IFERROR((0+V100*J100+V101*J101)/J102,0)</f>
        <v>0.99610528201652915</v>
      </c>
      <c r="W102" s="837"/>
      <c r="X102" s="825"/>
      <c r="Y102" s="838"/>
      <c r="Z102" s="838"/>
      <c r="AA102" s="839"/>
      <c r="AB102" s="840"/>
      <c r="AE102" s="776">
        <f>J102</f>
        <v>25675800</v>
      </c>
      <c r="AF102" s="841">
        <f>J102*U102</f>
        <v>25675800</v>
      </c>
      <c r="AG102" s="841">
        <f>J102*V102</f>
        <v>25575800</v>
      </c>
      <c r="AI102" s="693"/>
    </row>
    <row r="103" spans="1:35" s="691" customFormat="1" ht="27" customHeight="1" thickBot="1">
      <c r="A103" s="1048"/>
      <c r="B103" s="1049"/>
      <c r="C103" s="1050"/>
      <c r="D103" s="1050"/>
      <c r="E103" s="1051"/>
      <c r="F103" s="1052"/>
      <c r="G103" s="1051"/>
      <c r="H103" s="1053"/>
      <c r="I103" s="1212"/>
      <c r="J103" s="1213"/>
      <c r="K103" s="1132"/>
      <c r="L103" s="1133"/>
      <c r="M103" s="1133"/>
      <c r="N103" s="1133"/>
      <c r="O103" s="1133"/>
      <c r="P103" s="1133"/>
      <c r="Q103" s="1133"/>
      <c r="R103" s="1133"/>
      <c r="S103" s="1133"/>
      <c r="T103" s="1214" t="s">
        <v>329</v>
      </c>
      <c r="U103" s="1060" t="str">
        <f>IF(U102&gt;0.9,"Sangat Tinggi",IF(U102&gt;0.75,"Tinggi",IF(U102&gt;0.65,"Sedang",IF(U102&gt;0.5,"Rendah","Sangat Rendah"))))</f>
        <v>Sangat Tinggi</v>
      </c>
      <c r="V103" s="1061" t="str">
        <f>IF(V102&gt;0.9,"Sangat Tinggi",IF(V102&gt;0.75,"Tinggi",IF(V102&gt;0.65,"Sedang",IF(V102&gt;0.5,"Rendah","Sangat Rendah"))))</f>
        <v>Sangat Tinggi</v>
      </c>
      <c r="W103" s="1062"/>
      <c r="X103" s="1052"/>
      <c r="Y103" s="1063"/>
      <c r="Z103" s="1063"/>
      <c r="AA103" s="1064"/>
      <c r="AB103" s="1065"/>
      <c r="AI103" s="693"/>
    </row>
    <row r="104" spans="1:35" s="691" customFormat="1" ht="26.25" customHeight="1" thickTop="1" thickBot="1">
      <c r="A104" s="1349"/>
      <c r="B104" s="1350"/>
      <c r="C104" s="1350"/>
      <c r="D104" s="1350"/>
      <c r="E104" s="1350"/>
      <c r="F104" s="1350"/>
      <c r="G104" s="1350"/>
      <c r="H104" s="1351"/>
      <c r="I104" s="1805">
        <f>AE105</f>
        <v>3065872800</v>
      </c>
      <c r="J104" s="1806"/>
      <c r="K104" s="1807" t="s">
        <v>407</v>
      </c>
      <c r="L104" s="1808"/>
      <c r="M104" s="1808"/>
      <c r="N104" s="1808"/>
      <c r="O104" s="1808"/>
      <c r="P104" s="1808"/>
      <c r="Q104" s="1808"/>
      <c r="R104" s="1808"/>
      <c r="S104" s="1808"/>
      <c r="T104" s="1809"/>
      <c r="U104" s="1352">
        <f>AVERAGE(U102,U95,U83,U79,U72,U65,U59,U52,U45,U38,U29,U24,U20,U15)</f>
        <v>0.9866071428571429</v>
      </c>
      <c r="V104" s="1353">
        <f>AG105/I104</f>
        <v>0.96776082099687888</v>
      </c>
      <c r="W104" s="1354"/>
      <c r="X104" s="1355"/>
      <c r="Y104" s="1355"/>
      <c r="Z104" s="1355"/>
      <c r="AA104" s="1356"/>
      <c r="AB104" s="1357"/>
      <c r="AI104" s="693"/>
    </row>
    <row r="105" spans="1:35" s="691" customFormat="1" ht="26.25" customHeight="1" thickTop="1" thickBot="1">
      <c r="A105" s="1358"/>
      <c r="B105" s="1359"/>
      <c r="C105" s="1359"/>
      <c r="D105" s="1359"/>
      <c r="E105" s="1359"/>
      <c r="F105" s="1359"/>
      <c r="G105" s="1359"/>
      <c r="H105" s="1360"/>
      <c r="I105" s="1361"/>
      <c r="J105" s="1359"/>
      <c r="K105" s="1810" t="s">
        <v>408</v>
      </c>
      <c r="L105" s="1811"/>
      <c r="M105" s="1811"/>
      <c r="N105" s="1811"/>
      <c r="O105" s="1811"/>
      <c r="P105" s="1811"/>
      <c r="Q105" s="1811"/>
      <c r="R105" s="1811"/>
      <c r="S105" s="1811"/>
      <c r="T105" s="1812"/>
      <c r="U105" s="1362" t="str">
        <f>IF(U104&gt;0.9,"Sangat Tinggi",IF(U104&gt;0.75,"Tinggi",IF(U104&gt;0.65,"Sedang",IF(U104&gt;0.5,"Rendah","Sangat Rendah"))))</f>
        <v>Sangat Tinggi</v>
      </c>
      <c r="V105" s="1363" t="str">
        <f>IF(V104&gt;0.9,"Sangat Tinggi",IF(V104&gt;0.75,"Tinggi",IF(V104&gt;0.65,"Sedang",IF(V104&gt;0.5,"Rendah","Sangat Rendah"))))</f>
        <v>Sangat Tinggi</v>
      </c>
      <c r="W105" s="1364"/>
      <c r="X105" s="1365"/>
      <c r="Y105" s="1365"/>
      <c r="Z105" s="1365"/>
      <c r="AA105" s="1366"/>
      <c r="AB105" s="1367"/>
      <c r="AE105" s="776">
        <f>SUM(AE15:AE102)</f>
        <v>3065872800</v>
      </c>
      <c r="AF105" s="776">
        <f>SUM(AF15:AF102)</f>
        <v>3057043321.875</v>
      </c>
      <c r="AG105" s="1368">
        <f>SUM(T9,T62,T68,T75,T92,T98)</f>
        <v>2967031578</v>
      </c>
      <c r="AI105" s="693"/>
    </row>
    <row r="106" spans="1:35" s="681" customFormat="1" ht="39" customHeight="1" thickTop="1">
      <c r="A106" s="1813"/>
      <c r="B106" s="1813"/>
      <c r="C106" s="1813"/>
      <c r="D106" s="1813"/>
      <c r="E106" s="1813"/>
      <c r="F106" s="1813"/>
      <c r="G106" s="1813"/>
      <c r="H106" s="1813"/>
      <c r="I106" s="1813"/>
      <c r="J106" s="1813"/>
      <c r="K106" s="1813"/>
      <c r="L106" s="1813"/>
      <c r="M106" s="1813"/>
      <c r="N106" s="1813"/>
      <c r="O106" s="1813"/>
      <c r="P106" s="1813"/>
      <c r="Q106" s="1813"/>
      <c r="R106" s="1813"/>
      <c r="S106" s="1813"/>
      <c r="T106" s="1813"/>
      <c r="U106" s="1813"/>
      <c r="V106" s="1813"/>
      <c r="W106" s="1813"/>
      <c r="X106" s="1813"/>
      <c r="Y106" s="1813"/>
      <c r="Z106" s="1813"/>
      <c r="AA106" s="1813"/>
      <c r="AB106" s="1813"/>
      <c r="AI106" s="683"/>
    </row>
    <row r="107" spans="1:35" s="683" customFormat="1" ht="18.600000000000001" customHeight="1">
      <c r="A107" s="1814"/>
      <c r="B107" s="1814"/>
      <c r="C107" s="1814"/>
      <c r="D107" s="1814"/>
      <c r="E107" s="1814"/>
      <c r="F107" s="1814"/>
      <c r="G107" s="1814"/>
      <c r="H107" s="1814"/>
      <c r="I107" s="1814"/>
      <c r="J107" s="1814"/>
      <c r="K107" s="1814"/>
      <c r="L107" s="1814"/>
      <c r="M107" s="1814"/>
      <c r="N107" s="1814"/>
      <c r="O107" s="1370"/>
      <c r="P107" s="1371"/>
      <c r="Q107" s="1370"/>
      <c r="R107" s="1370"/>
      <c r="S107" s="1370"/>
      <c r="T107" s="1370"/>
      <c r="U107" s="1370"/>
      <c r="V107" s="1370"/>
      <c r="W107" s="1370"/>
      <c r="X107" s="1370"/>
      <c r="Y107" s="1370"/>
      <c r="Z107" s="1370"/>
      <c r="AA107" s="1370"/>
      <c r="AB107" s="1370"/>
    </row>
    <row r="108" spans="1:35" s="683" customFormat="1" ht="18" customHeight="1">
      <c r="A108" s="1372"/>
      <c r="B108" s="1372"/>
      <c r="C108" s="1373" t="s">
        <v>409</v>
      </c>
      <c r="E108" s="1372"/>
      <c r="F108" s="1372"/>
      <c r="G108" s="1372"/>
      <c r="H108" s="1372"/>
      <c r="I108" s="1372"/>
      <c r="J108" s="1372"/>
      <c r="K108" s="1372"/>
      <c r="L108" s="1372"/>
      <c r="M108" s="1372"/>
      <c r="N108" s="1372"/>
      <c r="O108" s="1372"/>
      <c r="P108" s="1372"/>
      <c r="Q108" s="1372"/>
      <c r="R108" s="1372"/>
      <c r="S108" s="1372"/>
      <c r="T108" s="681" t="s">
        <v>410</v>
      </c>
      <c r="U108" s="1372"/>
      <c r="V108" s="1372"/>
      <c r="W108" s="1372"/>
      <c r="X108" s="1372"/>
      <c r="Y108" s="1372"/>
      <c r="Z108" s="1372"/>
      <c r="AA108" s="1372"/>
      <c r="AB108" s="1372"/>
    </row>
    <row r="109" spans="1:35" s="1376" customFormat="1" ht="20.45" customHeight="1">
      <c r="A109" s="1374"/>
      <c r="B109" s="1374"/>
      <c r="C109" s="1799" t="s">
        <v>411</v>
      </c>
      <c r="D109" s="1800"/>
      <c r="E109" s="1374"/>
      <c r="F109" s="1374"/>
      <c r="G109" s="1374"/>
      <c r="H109" s="1374"/>
      <c r="I109" s="1374"/>
      <c r="J109" s="1374"/>
      <c r="K109" s="1374"/>
      <c r="L109" s="1374"/>
      <c r="M109" s="1374"/>
      <c r="N109" s="1374"/>
      <c r="O109" s="1374"/>
      <c r="P109" s="1374"/>
      <c r="Q109" s="1374"/>
      <c r="R109" s="1374"/>
      <c r="S109" s="1374"/>
      <c r="T109" s="1375" t="s">
        <v>412</v>
      </c>
      <c r="U109" s="1374"/>
      <c r="V109" s="1374"/>
      <c r="W109" s="1374"/>
      <c r="X109" s="1374"/>
      <c r="Y109" s="1374"/>
      <c r="Z109" s="1374"/>
      <c r="AA109" s="1374"/>
      <c r="AB109" s="1374"/>
    </row>
    <row r="110" spans="1:35" s="683" customFormat="1" ht="26.45" customHeight="1">
      <c r="A110" s="1370"/>
      <c r="B110" s="1370"/>
      <c r="C110" s="1370"/>
      <c r="E110" s="1370"/>
      <c r="F110" s="1370"/>
      <c r="G110" s="1370"/>
      <c r="H110" s="1370"/>
      <c r="I110" s="1370"/>
      <c r="J110" s="1370"/>
      <c r="K110" s="1370"/>
      <c r="L110" s="1370"/>
      <c r="M110" s="1370"/>
      <c r="N110" s="1370"/>
      <c r="O110" s="1370"/>
      <c r="P110" s="1370"/>
      <c r="Q110" s="1370"/>
      <c r="R110" s="1370"/>
      <c r="S110" s="1370"/>
      <c r="T110" s="681"/>
      <c r="U110" s="1369"/>
      <c r="V110" s="1369"/>
      <c r="W110" s="1369"/>
      <c r="X110" s="1369"/>
      <c r="Y110" s="1369"/>
      <c r="Z110" s="1369"/>
      <c r="AA110" s="1377"/>
      <c r="AB110" s="1369"/>
    </row>
    <row r="111" spans="1:35" s="683" customFormat="1" ht="26.45" customHeight="1">
      <c r="A111" s="1370"/>
      <c r="B111" s="1370"/>
      <c r="C111" s="1370"/>
      <c r="E111" s="1370"/>
      <c r="F111" s="1370"/>
      <c r="G111" s="1370"/>
      <c r="H111" s="1370"/>
      <c r="I111" s="1370"/>
      <c r="J111" s="1370"/>
      <c r="K111" s="1370"/>
      <c r="L111" s="1370"/>
      <c r="M111" s="1370"/>
      <c r="N111" s="1370"/>
      <c r="O111" s="1378"/>
      <c r="P111" s="1378"/>
      <c r="Q111" s="1378"/>
      <c r="R111" s="1378"/>
      <c r="S111" s="1378"/>
      <c r="T111" s="681"/>
      <c r="U111" s="1378"/>
      <c r="V111" s="1378"/>
      <c r="W111" s="1378"/>
      <c r="X111" s="1378"/>
      <c r="Y111" s="1378"/>
      <c r="Z111" s="1378"/>
      <c r="AA111" s="1378"/>
      <c r="AB111" s="1378"/>
    </row>
    <row r="112" spans="1:35" s="683" customFormat="1" ht="15.75" customHeight="1">
      <c r="A112" s="1370"/>
      <c r="B112" s="1370"/>
      <c r="C112" s="1370"/>
      <c r="E112" s="1370"/>
      <c r="F112" s="1370"/>
      <c r="G112" s="1370"/>
      <c r="H112" s="1370"/>
      <c r="I112" s="1370"/>
      <c r="J112" s="1370"/>
      <c r="K112" s="1370"/>
      <c r="L112" s="1370"/>
      <c r="M112" s="1370"/>
      <c r="N112" s="1370"/>
      <c r="O112" s="1370"/>
      <c r="P112" s="1370"/>
      <c r="Q112" s="1370"/>
      <c r="R112" s="1370"/>
      <c r="S112" s="1370"/>
      <c r="T112" s="681"/>
      <c r="U112" s="1370"/>
      <c r="V112" s="1370"/>
      <c r="W112" s="1370"/>
      <c r="X112" s="1370"/>
      <c r="Y112" s="1370"/>
      <c r="Z112" s="1370"/>
      <c r="AA112" s="1370"/>
      <c r="AB112" s="1370"/>
    </row>
    <row r="113" spans="1:41" s="683" customFormat="1" ht="15.75" customHeight="1">
      <c r="A113" s="1370"/>
      <c r="B113" s="1370"/>
      <c r="C113" s="1379" t="s">
        <v>413</v>
      </c>
      <c r="E113" s="1370"/>
      <c r="F113" s="1370"/>
      <c r="G113" s="1370"/>
      <c r="H113" s="1370"/>
      <c r="I113" s="1370"/>
      <c r="J113" s="1370"/>
      <c r="K113" s="1370"/>
      <c r="L113" s="1370"/>
      <c r="M113" s="1370"/>
      <c r="N113" s="1370"/>
      <c r="O113" s="1370"/>
      <c r="P113" s="1370"/>
      <c r="Q113" s="1370"/>
      <c r="R113" s="1370"/>
      <c r="S113" s="1370"/>
      <c r="T113" s="1380" t="s">
        <v>414</v>
      </c>
      <c r="U113" s="1370"/>
      <c r="V113" s="1370"/>
      <c r="W113" s="1370"/>
      <c r="X113" s="1370"/>
      <c r="Y113" s="1370"/>
      <c r="Z113" s="1370"/>
      <c r="AA113" s="1370"/>
      <c r="AB113" s="1370"/>
    </row>
    <row r="114" spans="1:41" s="683" customFormat="1" ht="15.75" customHeight="1">
      <c r="A114" s="1370"/>
      <c r="B114" s="1370"/>
      <c r="C114" s="1381" t="s">
        <v>415</v>
      </c>
      <c r="E114" s="1370"/>
      <c r="F114" s="1370"/>
      <c r="G114" s="1370"/>
      <c r="H114" s="1370"/>
      <c r="I114" s="1370"/>
      <c r="J114" s="1370"/>
      <c r="K114" s="1370"/>
      <c r="L114" s="1370"/>
      <c r="M114" s="1370"/>
      <c r="N114" s="1370"/>
      <c r="O114" s="1370"/>
      <c r="P114" s="1370"/>
      <c r="Q114" s="1370"/>
      <c r="R114" s="1370"/>
      <c r="S114" s="1370"/>
      <c r="T114" s="681" t="s">
        <v>416</v>
      </c>
      <c r="U114" s="1370"/>
      <c r="V114" s="1370"/>
      <c r="W114" s="1370"/>
      <c r="X114" s="1370"/>
      <c r="Y114" s="1370"/>
      <c r="Z114" s="1370"/>
      <c r="AA114" s="1370"/>
      <c r="AB114" s="1370"/>
    </row>
    <row r="115" spans="1:41" s="683" customFormat="1" ht="15.75" customHeight="1">
      <c r="A115" s="1370"/>
      <c r="B115" s="1370"/>
      <c r="C115" s="1382" t="s">
        <v>417</v>
      </c>
      <c r="E115" s="1370"/>
      <c r="F115" s="1370"/>
      <c r="G115" s="1370"/>
      <c r="H115" s="1370"/>
      <c r="I115" s="1370"/>
      <c r="J115" s="1370"/>
      <c r="K115" s="1370"/>
      <c r="L115" s="1370"/>
      <c r="M115" s="1370"/>
      <c r="N115" s="1370"/>
      <c r="O115" s="1370"/>
      <c r="P115" s="1370"/>
      <c r="Q115" s="1370"/>
      <c r="R115" s="1370"/>
      <c r="S115" s="1370"/>
      <c r="T115" s="681" t="s">
        <v>418</v>
      </c>
      <c r="U115" s="1370"/>
      <c r="V115" s="1370"/>
      <c r="W115" s="1370"/>
      <c r="X115" s="1370"/>
      <c r="Y115" s="1370"/>
      <c r="Z115" s="1370"/>
      <c r="AA115" s="1370"/>
      <c r="AB115" s="1370"/>
    </row>
    <row r="116" spans="1:41" s="686" customFormat="1" ht="15.75" customHeight="1">
      <c r="A116" s="1370"/>
      <c r="B116" s="1370"/>
      <c r="C116" s="1370"/>
      <c r="D116" s="1370"/>
      <c r="E116" s="1370"/>
      <c r="F116" s="1370"/>
      <c r="G116" s="1370"/>
      <c r="H116" s="1370"/>
      <c r="I116" s="1370"/>
      <c r="J116" s="1370"/>
      <c r="K116" s="1370"/>
      <c r="L116" s="1370"/>
      <c r="M116" s="1370"/>
      <c r="N116" s="1370"/>
      <c r="O116" s="1383"/>
      <c r="P116" s="1383"/>
      <c r="Q116" s="1383"/>
      <c r="R116" s="1383"/>
      <c r="S116" s="1383"/>
      <c r="T116" s="1383"/>
      <c r="U116" s="1383"/>
      <c r="V116" s="1383"/>
      <c r="W116" s="1383"/>
      <c r="X116" s="1383"/>
      <c r="Y116" s="1383"/>
      <c r="Z116" s="1383"/>
      <c r="AA116" s="1384"/>
      <c r="AB116" s="1383"/>
      <c r="AC116" s="681"/>
      <c r="AD116" s="681"/>
      <c r="AE116" s="681"/>
      <c r="AF116" s="681"/>
      <c r="AG116" s="681"/>
      <c r="AH116" s="681"/>
      <c r="AI116" s="683"/>
      <c r="AJ116" s="681"/>
      <c r="AK116" s="681"/>
      <c r="AL116" s="681"/>
      <c r="AM116" s="681"/>
      <c r="AN116" s="681"/>
      <c r="AO116" s="681"/>
    </row>
    <row r="117" spans="1:41" s="686" customFormat="1" ht="15.75" customHeight="1">
      <c r="AA117" s="689"/>
      <c r="AB117" s="1385"/>
      <c r="AC117" s="681"/>
      <c r="AD117" s="681"/>
      <c r="AE117" s="681"/>
      <c r="AF117" s="681"/>
      <c r="AG117" s="681"/>
      <c r="AH117" s="681"/>
      <c r="AI117" s="683"/>
      <c r="AJ117" s="681"/>
      <c r="AK117" s="681"/>
      <c r="AL117" s="681"/>
      <c r="AM117" s="681"/>
      <c r="AN117" s="681"/>
      <c r="AO117" s="681"/>
    </row>
    <row r="118" spans="1:41" s="686" customFormat="1" ht="15.75" customHeight="1">
      <c r="E118" s="1386" t="str">
        <f>[18]FORM.1!J68</f>
        <v>Kalaena, 04 Januari 2023</v>
      </c>
      <c r="F118" s="1387"/>
      <c r="H118" s="1387"/>
      <c r="AA118" s="689"/>
      <c r="AB118" s="1385"/>
      <c r="AC118" s="681"/>
      <c r="AD118" s="681"/>
      <c r="AE118" s="681"/>
      <c r="AF118" s="681"/>
      <c r="AG118" s="681"/>
      <c r="AH118" s="681"/>
      <c r="AI118" s="683"/>
      <c r="AJ118" s="681"/>
      <c r="AK118" s="681"/>
      <c r="AL118" s="681"/>
      <c r="AM118" s="681"/>
      <c r="AN118" s="681"/>
      <c r="AO118" s="681"/>
    </row>
    <row r="119" spans="1:41" s="686" customFormat="1" ht="15.75" customHeight="1">
      <c r="E119" s="1386" t="s">
        <v>419</v>
      </c>
      <c r="F119" s="1387"/>
      <c r="H119" s="1387"/>
      <c r="S119" s="1388"/>
      <c r="AA119" s="689"/>
      <c r="AB119" s="1385"/>
      <c r="AC119" s="681"/>
      <c r="AD119" s="681"/>
      <c r="AE119" s="681"/>
      <c r="AF119" s="681"/>
      <c r="AG119" s="681"/>
      <c r="AH119" s="681"/>
      <c r="AI119" s="683"/>
      <c r="AJ119" s="681"/>
      <c r="AK119" s="681"/>
      <c r="AL119" s="681"/>
      <c r="AM119" s="681"/>
      <c r="AN119" s="681"/>
      <c r="AO119" s="681"/>
    </row>
    <row r="120" spans="1:41" s="686" customFormat="1" ht="15.75" customHeight="1">
      <c r="E120" s="1386"/>
      <c r="F120" s="1387"/>
      <c r="H120" s="1387"/>
      <c r="S120" s="1388"/>
      <c r="AA120" s="689"/>
      <c r="AB120" s="1385"/>
      <c r="AC120" s="681"/>
      <c r="AD120" s="681"/>
      <c r="AE120" s="681"/>
      <c r="AF120" s="681"/>
      <c r="AG120" s="681"/>
      <c r="AH120" s="681"/>
      <c r="AI120" s="683"/>
      <c r="AJ120" s="681"/>
      <c r="AK120" s="681"/>
      <c r="AL120" s="681"/>
      <c r="AM120" s="681"/>
      <c r="AN120" s="681"/>
      <c r="AO120" s="681"/>
    </row>
    <row r="121" spans="1:41">
      <c r="A121" s="684"/>
      <c r="B121" s="684"/>
      <c r="C121" s="684"/>
      <c r="E121" s="1386"/>
      <c r="F121" s="1387"/>
      <c r="H121" s="1387"/>
    </row>
    <row r="122" spans="1:41">
      <c r="A122" s="684"/>
      <c r="B122" s="684"/>
      <c r="C122" s="684"/>
      <c r="E122" s="1386"/>
      <c r="F122" s="1387"/>
      <c r="H122" s="1387"/>
    </row>
    <row r="123" spans="1:41">
      <c r="A123" s="684"/>
      <c r="B123" s="684"/>
      <c r="C123" s="684"/>
      <c r="E123" s="1389" t="str">
        <f>[18]FORM.1!J73</f>
        <v>MUHAMMAD YUSRI, SE., M.Si</v>
      </c>
      <c r="F123" s="1387"/>
      <c r="H123" s="1387"/>
    </row>
    <row r="124" spans="1:41">
      <c r="A124" s="684"/>
      <c r="B124" s="684"/>
      <c r="C124" s="684"/>
      <c r="E124" s="1386" t="str">
        <f>[18]FORM.1!J74</f>
        <v>NIP. 19770329 200801 1 011</v>
      </c>
      <c r="F124" s="1387"/>
      <c r="H124" s="1387"/>
    </row>
    <row r="125" spans="1:41" ht="15">
      <c r="A125" s="684"/>
      <c r="B125" s="684"/>
      <c r="C125" s="684"/>
      <c r="E125" s="1390"/>
      <c r="F125" s="1387"/>
      <c r="H125" s="1387"/>
    </row>
    <row r="126" spans="1:41" ht="15">
      <c r="A126" s="684"/>
      <c r="B126" s="684"/>
      <c r="C126" s="684"/>
      <c r="E126" s="1390"/>
      <c r="F126" s="1387"/>
      <c r="H126" s="1387"/>
    </row>
    <row r="127" spans="1:41" ht="15">
      <c r="A127" s="684"/>
      <c r="B127" s="684"/>
      <c r="C127" s="684"/>
      <c r="E127" s="1390"/>
      <c r="F127" s="1387"/>
      <c r="H127" s="1387"/>
    </row>
    <row r="128" spans="1:41" ht="15">
      <c r="A128" s="684"/>
      <c r="B128" s="684"/>
      <c r="C128" s="684"/>
      <c r="E128" s="1390"/>
      <c r="F128" s="1387"/>
      <c r="H128" s="1387"/>
    </row>
    <row r="129" spans="1:41" ht="15">
      <c r="A129" s="684"/>
      <c r="B129" s="684"/>
      <c r="C129" s="684"/>
      <c r="E129" s="1390"/>
      <c r="F129" s="1387"/>
      <c r="H129" s="1387"/>
    </row>
    <row r="130" spans="1:41" ht="15">
      <c r="A130" s="684"/>
      <c r="B130" s="684"/>
      <c r="C130" s="684"/>
      <c r="E130" s="1390"/>
      <c r="F130" s="1387"/>
      <c r="H130" s="1387"/>
    </row>
    <row r="131" spans="1:41" ht="15">
      <c r="A131" s="684"/>
      <c r="B131" s="684"/>
      <c r="C131" s="684"/>
      <c r="E131" s="1390"/>
      <c r="F131" s="1387"/>
      <c r="H131" s="1387"/>
    </row>
    <row r="132" spans="1:41" ht="15">
      <c r="E132" s="1391"/>
      <c r="F132" s="1387"/>
      <c r="H132" s="1387"/>
      <c r="T132" s="1392"/>
    </row>
    <row r="133" spans="1:41" ht="56.25" customHeight="1">
      <c r="A133" s="684"/>
      <c r="B133" s="684"/>
      <c r="C133" s="684"/>
      <c r="E133" s="1390"/>
      <c r="F133" s="1387"/>
      <c r="H133" s="1387"/>
    </row>
    <row r="134" spans="1:41" ht="25.5">
      <c r="A134" s="684"/>
      <c r="B134" s="1393" t="s">
        <v>420</v>
      </c>
      <c r="C134" s="1393" t="s">
        <v>421</v>
      </c>
      <c r="D134" s="1393" t="s">
        <v>422</v>
      </c>
    </row>
    <row r="135" spans="1:41" ht="15">
      <c r="A135" s="684"/>
      <c r="B135" s="1394" t="s">
        <v>423</v>
      </c>
      <c r="C135" s="1395" t="s">
        <v>424</v>
      </c>
      <c r="D135" s="1395" t="s">
        <v>425</v>
      </c>
    </row>
    <row r="136" spans="1:41" ht="15">
      <c r="A136" s="684"/>
      <c r="B136" s="1394" t="s">
        <v>426</v>
      </c>
      <c r="C136" s="1395" t="s">
        <v>427</v>
      </c>
      <c r="D136" s="1395" t="s">
        <v>428</v>
      </c>
    </row>
    <row r="137" spans="1:41" ht="15">
      <c r="A137" s="684"/>
      <c r="B137" s="1394" t="s">
        <v>429</v>
      </c>
      <c r="C137" s="1395" t="s">
        <v>430</v>
      </c>
      <c r="D137" s="1395" t="s">
        <v>431</v>
      </c>
    </row>
    <row r="138" spans="1:41" ht="15">
      <c r="A138" s="684"/>
      <c r="B138" s="1394" t="s">
        <v>432</v>
      </c>
      <c r="C138" s="1395" t="s">
        <v>433</v>
      </c>
      <c r="D138" s="1395" t="s">
        <v>434</v>
      </c>
    </row>
    <row r="139" spans="1:41" s="686" customFormat="1" ht="15">
      <c r="B139" s="1394" t="s">
        <v>435</v>
      </c>
      <c r="C139" s="1396" t="s">
        <v>436</v>
      </c>
      <c r="D139" s="1395" t="s">
        <v>437</v>
      </c>
      <c r="AA139" s="689"/>
      <c r="AB139" s="1385"/>
      <c r="AC139" s="681"/>
      <c r="AD139" s="681"/>
      <c r="AE139" s="681"/>
      <c r="AF139" s="681"/>
      <c r="AG139" s="681"/>
      <c r="AH139" s="681"/>
      <c r="AI139" s="683"/>
      <c r="AJ139" s="681"/>
      <c r="AK139" s="681"/>
      <c r="AL139" s="681"/>
      <c r="AM139" s="681"/>
      <c r="AN139" s="681"/>
      <c r="AO139" s="681"/>
    </row>
  </sheetData>
  <mergeCells count="38">
    <mergeCell ref="A1:AB1"/>
    <mergeCell ref="A2:AB2"/>
    <mergeCell ref="A3:AB3"/>
    <mergeCell ref="A5:A7"/>
    <mergeCell ref="B5:B7"/>
    <mergeCell ref="C5:C7"/>
    <mergeCell ref="D5:D7"/>
    <mergeCell ref="E5:F6"/>
    <mergeCell ref="G5:H6"/>
    <mergeCell ref="I5:J6"/>
    <mergeCell ref="AB5:AB7"/>
    <mergeCell ref="Y5:Z6"/>
    <mergeCell ref="AA5:AA7"/>
    <mergeCell ref="M8:N8"/>
    <mergeCell ref="K5:R5"/>
    <mergeCell ref="S5:T6"/>
    <mergeCell ref="U5:V6"/>
    <mergeCell ref="W5:X6"/>
    <mergeCell ref="K6:L6"/>
    <mergeCell ref="M6:N6"/>
    <mergeCell ref="O6:P6"/>
    <mergeCell ref="Q6:R6"/>
    <mergeCell ref="C109:D109"/>
    <mergeCell ref="O8:P8"/>
    <mergeCell ref="Q8:R8"/>
    <mergeCell ref="S8:T8"/>
    <mergeCell ref="U8:V8"/>
    <mergeCell ref="E8:F8"/>
    <mergeCell ref="G8:H8"/>
    <mergeCell ref="I8:J8"/>
    <mergeCell ref="I104:J104"/>
    <mergeCell ref="K104:T104"/>
    <mergeCell ref="K105:T105"/>
    <mergeCell ref="A106:AB106"/>
    <mergeCell ref="A107:N107"/>
    <mergeCell ref="W8:X8"/>
    <mergeCell ref="Y8:Z8"/>
    <mergeCell ref="K8:L8"/>
  </mergeCells>
  <pageMargins left="0.45" right="0.34" top="0.74803149606299202" bottom="0.74803149606299202" header="0.31496062992126" footer="0.31496062992126"/>
  <pageSetup paperSize="5" scale="65" orientation="landscape"/>
  <rowBreaks count="4" manualBreakCount="4">
    <brk id="25" max="16383" man="1"/>
    <brk id="53" max="16383" man="1"/>
    <brk id="74" max="16383" man="1"/>
    <brk id="97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12</vt:i4>
      </vt:variant>
    </vt:vector>
  </HeadingPairs>
  <TitlesOfParts>
    <vt:vector size="21" baseType="lpstr">
      <vt:lpstr>EVALUASI RENCANA AKSI TW IV</vt:lpstr>
      <vt:lpstr>EVALUASI SEKCAM</vt:lpstr>
      <vt:lpstr>EVALUASI PEM</vt:lpstr>
      <vt:lpstr>EVALUASI TRANTIB </vt:lpstr>
      <vt:lpstr>EVALUASI KASI PMD</vt:lpstr>
      <vt:lpstr>EVALUASI PEL. UMUM</vt:lpstr>
      <vt:lpstr>EVALUASI KASUB. PERENCANAAN</vt:lpstr>
      <vt:lpstr>EV. KASUBAG. UMUM</vt:lpstr>
      <vt:lpstr>FORM 6 TW. IV </vt:lpstr>
      <vt:lpstr>'EV. KASUBAG. UMUM'!Print_Area</vt:lpstr>
      <vt:lpstr>'EVALUASI KASI PMD'!Print_Area</vt:lpstr>
      <vt:lpstr>'EVALUASI RENCANA AKSI TW IV'!Print_Area</vt:lpstr>
      <vt:lpstr>'EVALUASI SEKCAM'!Print_Area</vt:lpstr>
      <vt:lpstr>'EV. KASUBAG. UMUM'!Print_Titles</vt:lpstr>
      <vt:lpstr>'EVALUASI KASI PMD'!Print_Titles</vt:lpstr>
      <vt:lpstr>'EVALUASI KASUB. PERENCANAAN'!Print_Titles</vt:lpstr>
      <vt:lpstr>'EVALUASI PEL. UMUM'!Print_Titles</vt:lpstr>
      <vt:lpstr>'EVALUASI RENCANA AKSI TW IV'!Print_Titles</vt:lpstr>
      <vt:lpstr>'EVALUASI SEKCAM'!Print_Titles</vt:lpstr>
      <vt:lpstr>'EVALUASI TRANTIB '!Print_Titles</vt:lpstr>
      <vt:lpstr>'FORM 6 TW. IV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sinar</dc:creator>
  <cp:lastModifiedBy>ACER</cp:lastModifiedBy>
  <cp:lastPrinted>2025-01-31T00:49:20Z</cp:lastPrinted>
  <dcterms:created xsi:type="dcterms:W3CDTF">2018-03-12T01:43:00Z</dcterms:created>
  <dcterms:modified xsi:type="dcterms:W3CDTF">2025-02-03T01:18:24Z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5DF50B32337D40978C6E235DCB5FF1BC_12</vt:lpwstr>
  </property>
  <property fmtid="{D5CDD505-2E9C-101B-9397-08002B2CF9AE}" pid="3" name="KSOProductBuildVer">
    <vt:lpwstr>1033-12.2.0.18607</vt:lpwstr>
  </property>
</Properties>
</file>