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MERY\FILE MERI 2025\PERENCANAAN\LAPORAN EVALUASI INSPEKTORAT TW I 2025\"/>
    </mc:Choice>
  </mc:AlternateContent>
  <xr:revisionPtr revIDLastSave="0" documentId="13_ncr:1_{0B4F65C5-D69D-4DBF-B622-F680DE9FC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ALUASI RENCANA AKSI TW I" sheetId="63" r:id="rId1"/>
    <sheet name="EVALUASI SEKCAM" sheetId="42" r:id="rId2"/>
    <sheet name="EVALUASI PEM" sheetId="37" r:id="rId3"/>
    <sheet name="EVALUASI TRANTIB " sheetId="39" r:id="rId4"/>
    <sheet name="EVALUASI KASI PMD" sheetId="8" r:id="rId5"/>
    <sheet name="EVALUASI PEL. UMUM" sheetId="10" r:id="rId6"/>
    <sheet name="EVALUASI KASUB. PERENCANAAN" sheetId="44" r:id="rId7"/>
    <sheet name="EV. KASUBAG. UMUM" sheetId="45" r:id="rId8"/>
    <sheet name="Sheet6" sheetId="67" r:id="rId9"/>
    <sheet name="Sheet1" sheetId="65" r:id="rId10"/>
    <sheet name="Sheet2" sheetId="6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Order1" hidden="1">255</definedName>
    <definedName name="A.1">#REF!</definedName>
    <definedName name="A.15">[1]Ana!#REF!</definedName>
    <definedName name="A.18">#REF!</definedName>
    <definedName name="A.18A">#REF!</definedName>
    <definedName name="A.18Aoke">#REF!</definedName>
    <definedName name="A.4A">[2]Analisa!$H$57</definedName>
    <definedName name="as">#REF!</definedName>
    <definedName name="B">[3]RAB!#REF!</definedName>
    <definedName name="B.Aparatur">#REF!</definedName>
    <definedName name="B.Aparatur1">#REF!</definedName>
    <definedName name="B.Publik">#REF!</definedName>
    <definedName name="Bahan">#REF!</definedName>
    <definedName name="BAPPEDA">#REF!</definedName>
    <definedName name="BKPPD\">'[4]REKAB BAB VIII'!#REF!</definedName>
    <definedName name="C.">[3]RAB!#REF!</definedName>
    <definedName name="CAPIL">#REF!</definedName>
    <definedName name="cv">[5]Dt!$E$6</definedName>
    <definedName name="data">#REF!</definedName>
    <definedName name="dfds">#REF!</definedName>
    <definedName name="E">[3]RAB!#REF!</definedName>
    <definedName name="F">[3]RAB!#REF!</definedName>
    <definedName name="F.21">#REF!</definedName>
    <definedName name="f.22">#REF!</definedName>
    <definedName name="f.26">#REF!</definedName>
    <definedName name="F.30">#REF!</definedName>
    <definedName name="F.33">#REF!</definedName>
    <definedName name="F.33A">[1]Ana!#REF!</definedName>
    <definedName name="F.34">#REF!</definedName>
    <definedName name="F.35">#REF!</definedName>
    <definedName name="F.36">[1]Ana!#REF!</definedName>
    <definedName name="F.37A">[1]Ana!#REF!</definedName>
    <definedName name="f.7">[6]RKPD!$B$3:$M$1048576</definedName>
    <definedName name="F.8">#REF!</definedName>
    <definedName name="G">[3]RAB!#REF!</definedName>
    <definedName name="G.1">#REF!</definedName>
    <definedName name="G.14">#REF!</definedName>
    <definedName name="G.16">#REF!</definedName>
    <definedName name="G.32F">#REF!</definedName>
    <definedName name="G.32H">#REF!</definedName>
    <definedName name="G.33F">#REF!</definedName>
    <definedName name="G.33H">#REF!</definedName>
    <definedName name="G.33M">#REF!</definedName>
    <definedName name="G.50H">#REF!</definedName>
    <definedName name="G.50K">#REF!</definedName>
    <definedName name="G.50P">#REF!</definedName>
    <definedName name="G.51C">#REF!</definedName>
    <definedName name="G.56">#REF!</definedName>
    <definedName name="G.6">#REF!</definedName>
    <definedName name="G.67">#REF!</definedName>
    <definedName name="g33f">#REF!</definedName>
    <definedName name="g50p">#REF!</definedName>
    <definedName name="gaji2009">#REF!</definedName>
    <definedName name="gu">#REF!</definedName>
    <definedName name="H">[3]RAB!#REF!</definedName>
    <definedName name="h.10">#REF!</definedName>
    <definedName name="h.8">#REF!</definedName>
    <definedName name="hr">#REF!</definedName>
    <definedName name="I">#REF!</definedName>
    <definedName name="icha">#REF!</definedName>
    <definedName name="II">#REF!</definedName>
    <definedName name="III">#REF!</definedName>
    <definedName name="IV">#REF!</definedName>
    <definedName name="jb">[5]Dt!$E$9</definedName>
    <definedName name="jk">[5]Dt!$E$4</definedName>
    <definedName name="jl">[5]Dt!$E$7</definedName>
    <definedName name="K">[3]RAB!#REF!</definedName>
    <definedName name="K.012">#REF!</definedName>
    <definedName name="K.013">#REF!</definedName>
    <definedName name="K.016">#REF!</definedName>
    <definedName name="K.017">#REF!</definedName>
    <definedName name="K.020">'[7]Analisa K'!#REF!</definedName>
    <definedName name="K.035">#REF!</definedName>
    <definedName name="K.040">#REF!</definedName>
    <definedName name="K.110">#REF!</definedName>
    <definedName name="K.111">'[7]Analisa K'!#REF!</definedName>
    <definedName name="K.115">'[7]Analisa K'!#REF!</definedName>
    <definedName name="K.121">'[8]analisa K'!$N$885</definedName>
    <definedName name="K.123">'[8]analisa K'!$N$933</definedName>
    <definedName name="K.127">'[7]Analisa K'!#REF!</definedName>
    <definedName name="K.131">'[7]Analisa K'!#REF!</definedName>
    <definedName name="k.132">'[7]Analisa K'!#REF!</definedName>
    <definedName name="K.139">#REF!</definedName>
    <definedName name="K.211">#REF!</definedName>
    <definedName name="K.224">#REF!</definedName>
    <definedName name="K.225">#REF!</definedName>
    <definedName name="K.310">'[9]An-K'!$J$1279</definedName>
    <definedName name="K.311">'[8]analisa K'!$N$1666</definedName>
    <definedName name="K.321">'[8]analisa K'!$N$291</definedName>
    <definedName name="K.411">#REF!</definedName>
    <definedName name="K.420">#REF!</definedName>
    <definedName name="K.422">#REF!</definedName>
    <definedName name="K.424">#REF!</definedName>
    <definedName name="K.514">#REF!</definedName>
    <definedName name="K.522">#REF!</definedName>
    <definedName name="K.528">'[7]Analisa K'!#REF!</definedName>
    <definedName name="K.612">#REF!</definedName>
    <definedName name="K.615">#REF!</definedName>
    <definedName name="K.618">#REF!</definedName>
    <definedName name="K.621">'[7]Analisa K'!#REF!</definedName>
    <definedName name="K.636">#REF!</definedName>
    <definedName name="K.641">#REF!</definedName>
    <definedName name="K.705">#REF!</definedName>
    <definedName name="K.709">'[10]analisa K'!$N$612</definedName>
    <definedName name="K.710">#REF!</definedName>
    <definedName name="K.715">#REF!</definedName>
    <definedName name="K.720">#REF!</definedName>
    <definedName name="K.722">#REF!</definedName>
    <definedName name="K.8">#REF!</definedName>
    <definedName name="K.815">#REF!</definedName>
    <definedName name="K.850">#REF!</definedName>
    <definedName name="K.860">#REF!</definedName>
    <definedName name="K.865">#REF!</definedName>
    <definedName name="K.875">#REF!</definedName>
    <definedName name="K.880">#REF!</definedName>
    <definedName name="K.9">#REF!</definedName>
    <definedName name="kd">#REF!</definedName>
    <definedName name="KPPT">#REF!</definedName>
    <definedName name="ks">#REF!</definedName>
    <definedName name="KUA">'[11]KUA-PPAS'!$B$3:$K$104</definedName>
    <definedName name="lk">[5]Dt!$E$5</definedName>
    <definedName name="M">'[12]A-E'!#REF!</definedName>
    <definedName name="master">[1]Ana!#REF!</definedName>
    <definedName name="na">[5]Dt!$E$8</definedName>
    <definedName name="no">[5]Dt!$E$10</definedName>
    <definedName name="np">[5]Dt!$E$3</definedName>
    <definedName name="oke">#REF!</definedName>
    <definedName name="po">'[13]Hrg Bh'!$C$105</definedName>
    <definedName name="_xlnm.Print_Area" localSheetId="7">'EV. KASUBAG. UMUM'!$A$1:$J$99</definedName>
    <definedName name="_xlnm.Print_Area" localSheetId="4">'EVALUASI KASI PMD'!$A$1:$L$30</definedName>
    <definedName name="_xlnm.Print_Area" localSheetId="0">'EVALUASI RENCANA AKSI TW I'!$A$1:$U$230</definedName>
    <definedName name="_xlnm.Print_Area" localSheetId="1">'EVALUASI SEKCAM'!$A$1:$O$163</definedName>
    <definedName name="_xlnm.Print_Area">#REF!</definedName>
    <definedName name="PRINT_AREA_MI">#REF!</definedName>
    <definedName name="_xlnm.Print_Titles" localSheetId="7">'EV. KASUBAG. UMUM'!$4:$6</definedName>
    <definedName name="_xlnm.Print_Titles" localSheetId="4">'EVALUASI KASI PMD'!$4:$6</definedName>
    <definedName name="_xlnm.Print_Titles" localSheetId="6">'EVALUASI KASUB. PERENCANAAN'!$4:$6</definedName>
    <definedName name="_xlnm.Print_Titles" localSheetId="5">'EVALUASI PEL. UMUM'!$6:$8</definedName>
    <definedName name="_xlnm.Print_Titles" localSheetId="0">'EVALUASI RENCANA AKSI TW I'!$5:$7</definedName>
    <definedName name="_xlnm.Print_Titles" localSheetId="1">'EVALUASI SEKCAM'!$5:$7</definedName>
    <definedName name="_xlnm.Print_Titles" localSheetId="3">'EVALUASI TRANTIB '!$5:$7</definedName>
    <definedName name="PROGRAM">#REF!</definedName>
    <definedName name="ref">[1]Ana!#REF!</definedName>
    <definedName name="ria">#REF!</definedName>
    <definedName name="RKA">[11]RKA!$B$4:$N$1048576</definedName>
    <definedName name="RKPD">[11]RKPD!$B$3:$M$1048576</definedName>
    <definedName name="RPJMD">'[11]Program RPJMD_pokok'!$B$3:$P$61</definedName>
    <definedName name="RPJMD2">'[11]Program RPJMD_revisi'!$B$3:$O$1048576</definedName>
    <definedName name="RR">'[14]Program RPJMD_revisi'!$B$3:$O$1048576</definedName>
    <definedName name="S">'[12]A-E'!#REF!</definedName>
    <definedName name="sandypauling">#REF!</definedName>
    <definedName name="SPL.1">#REF!</definedName>
    <definedName name="SPL.1A">#REF!</definedName>
    <definedName name="SPL.IA">[1]Ana!#REF!</definedName>
    <definedName name="SPL.III">[1]Ana!#REF!</definedName>
    <definedName name="SPL.V">[1]Ana!#REF!</definedName>
    <definedName name="SPL.VI">#REF!</definedName>
    <definedName name="SPL.VII">#REF!</definedName>
    <definedName name="spliiia">#REF!</definedName>
    <definedName name="spliiib">#REF!</definedName>
    <definedName name="SplV">#REF!</definedName>
    <definedName name="Tabel">#REF!</definedName>
    <definedName name="tg">[5]Dt!$E$12</definedName>
    <definedName name="U">'[12]A-E'!#REF!</definedName>
    <definedName name="UM">#REF!</definedName>
    <definedName name="V">#REF!</definedName>
    <definedName name="vi">[15]RAB!#REF!</definedName>
  </definedNames>
  <calcPr calcId="181029"/>
</workbook>
</file>

<file path=xl/calcChain.xml><?xml version="1.0" encoding="utf-8"?>
<calcChain xmlns="http://schemas.openxmlformats.org/spreadsheetml/2006/main">
  <c r="L11" i="63" l="1"/>
  <c r="S165" i="63"/>
  <c r="T165" i="63"/>
  <c r="S166" i="63"/>
  <c r="T166" i="63" s="1"/>
  <c r="S167" i="63"/>
  <c r="T167" i="63"/>
  <c r="T168" i="63"/>
  <c r="S164" i="63" s="1"/>
  <c r="T164" i="63" s="1"/>
  <c r="T172" i="63"/>
  <c r="T176" i="63"/>
  <c r="T180" i="63"/>
  <c r="S185" i="63"/>
  <c r="T185" i="63"/>
  <c r="S186" i="63"/>
  <c r="T186" i="63" s="1"/>
  <c r="S187" i="63"/>
  <c r="T187" i="63"/>
  <c r="T188" i="63"/>
  <c r="S184" i="63" s="1"/>
  <c r="T184" i="63" s="1"/>
  <c r="T192" i="63"/>
  <c r="T200" i="63"/>
  <c r="S71" i="63"/>
  <c r="T71" i="63" s="1"/>
  <c r="S150" i="63"/>
  <c r="T144" i="63"/>
  <c r="T140" i="63"/>
  <c r="T136" i="63"/>
  <c r="T132" i="63"/>
  <c r="T128" i="63"/>
  <c r="T124" i="63"/>
  <c r="S123" i="63"/>
  <c r="T123" i="63" s="1"/>
  <c r="S122" i="63"/>
  <c r="T122" i="63" s="1"/>
  <c r="S121" i="63"/>
  <c r="T121" i="63" s="1"/>
  <c r="T112" i="63"/>
  <c r="S108" i="63" s="1"/>
  <c r="T108" i="63" s="1"/>
  <c r="S111" i="63"/>
  <c r="T111" i="63" s="1"/>
  <c r="S110" i="63"/>
  <c r="T110" i="63" s="1"/>
  <c r="T109" i="63"/>
  <c r="S109" i="63"/>
  <c r="T104" i="63"/>
  <c r="S100" i="63" s="1"/>
  <c r="T100" i="63" s="1"/>
  <c r="T103" i="63"/>
  <c r="S103" i="63"/>
  <c r="S102" i="63"/>
  <c r="T102" i="63" s="1"/>
  <c r="T101" i="63"/>
  <c r="S101" i="63"/>
  <c r="T96" i="63"/>
  <c r="T92" i="63"/>
  <c r="S91" i="63"/>
  <c r="T91" i="63" s="1"/>
  <c r="T90" i="63"/>
  <c r="S90" i="63"/>
  <c r="S89" i="63"/>
  <c r="T89" i="63" s="1"/>
  <c r="T84" i="63"/>
  <c r="T80" i="63"/>
  <c r="S70" i="63"/>
  <c r="T70" i="63" s="1"/>
  <c r="S69" i="63"/>
  <c r="T69" i="63" s="1"/>
  <c r="M129" i="42"/>
  <c r="N142" i="42"/>
  <c r="N134" i="42"/>
  <c r="N130" i="42"/>
  <c r="N122" i="42"/>
  <c r="N118" i="42"/>
  <c r="N114" i="42"/>
  <c r="N110" i="42"/>
  <c r="N86" i="42"/>
  <c r="N82" i="42"/>
  <c r="N78" i="42"/>
  <c r="N74" i="42"/>
  <c r="N70" i="42"/>
  <c r="N66" i="42"/>
  <c r="N54" i="42"/>
  <c r="M44" i="42"/>
  <c r="N44" i="42" s="1"/>
  <c r="N46" i="42"/>
  <c r="M42" i="42" s="1"/>
  <c r="N42" i="42" s="1"/>
  <c r="M45" i="42"/>
  <c r="N45" i="42" s="1"/>
  <c r="N38" i="42"/>
  <c r="N34" i="42"/>
  <c r="M43" i="42"/>
  <c r="N43" i="42" s="1"/>
  <c r="N26" i="42"/>
  <c r="N20" i="42"/>
  <c r="G63" i="45"/>
  <c r="G83" i="45"/>
  <c r="T75" i="67"/>
  <c r="X75" i="67" s="1"/>
  <c r="Z75" i="67" s="1"/>
  <c r="S75" i="67"/>
  <c r="W75" i="67" s="1"/>
  <c r="Y75" i="67" s="1"/>
  <c r="Y74" i="67"/>
  <c r="U74" i="67"/>
  <c r="T74" i="67"/>
  <c r="X74" i="67" s="1"/>
  <c r="S74" i="67"/>
  <c r="W74" i="67" s="1"/>
  <c r="W73" i="67"/>
  <c r="Y73" i="67" s="1"/>
  <c r="S73" i="67"/>
  <c r="U73" i="67" s="1"/>
  <c r="R73" i="67"/>
  <c r="P73" i="67"/>
  <c r="P72" i="67" s="1"/>
  <c r="N73" i="67"/>
  <c r="L73" i="67"/>
  <c r="L72" i="67" s="1"/>
  <c r="J73" i="67"/>
  <c r="H73" i="67"/>
  <c r="H72" i="67" s="1"/>
  <c r="F73" i="67"/>
  <c r="R72" i="67"/>
  <c r="N72" i="67"/>
  <c r="J72" i="67"/>
  <c r="F72" i="67"/>
  <c r="X69" i="67"/>
  <c r="Z69" i="67" s="1"/>
  <c r="Z68" i="67" s="1"/>
  <c r="V69" i="67"/>
  <c r="T69" i="67"/>
  <c r="S69" i="67"/>
  <c r="W69" i="67" s="1"/>
  <c r="Y69" i="67" s="1"/>
  <c r="X68" i="67"/>
  <c r="W68" i="67"/>
  <c r="Y68" i="67" s="1"/>
  <c r="T68" i="67"/>
  <c r="T67" i="67" s="1"/>
  <c r="V67" i="67" s="1"/>
  <c r="V70" i="67" s="1"/>
  <c r="V71" i="67" s="1"/>
  <c r="S68" i="67"/>
  <c r="U68" i="67" s="1"/>
  <c r="R68" i="67"/>
  <c r="R67" i="67" s="1"/>
  <c r="P68" i="67"/>
  <c r="N68" i="67"/>
  <c r="N67" i="67" s="1"/>
  <c r="L68" i="67"/>
  <c r="J68" i="67"/>
  <c r="J67" i="67" s="1"/>
  <c r="H68" i="67"/>
  <c r="F68" i="67"/>
  <c r="F67" i="67" s="1"/>
  <c r="X67" i="67"/>
  <c r="Z67" i="67" s="1"/>
  <c r="P67" i="67"/>
  <c r="L67" i="67"/>
  <c r="H67" i="67"/>
  <c r="V64" i="67"/>
  <c r="U64" i="67"/>
  <c r="AD64" i="67" s="1"/>
  <c r="T64" i="67"/>
  <c r="X64" i="67" s="1"/>
  <c r="S64" i="67"/>
  <c r="W64" i="67" s="1"/>
  <c r="Y64" i="67" s="1"/>
  <c r="Y63" i="67"/>
  <c r="W63" i="67"/>
  <c r="T63" i="67"/>
  <c r="S63" i="67"/>
  <c r="U63" i="67" s="1"/>
  <c r="R63" i="67"/>
  <c r="P63" i="67"/>
  <c r="N63" i="67"/>
  <c r="L63" i="67"/>
  <c r="J63" i="67"/>
  <c r="V63" i="67" s="1"/>
  <c r="H63" i="67"/>
  <c r="F63" i="67"/>
  <c r="V62" i="67"/>
  <c r="T62" i="67"/>
  <c r="X62" i="67" s="1"/>
  <c r="Z62" i="67" s="1"/>
  <c r="S62" i="67"/>
  <c r="U62" i="67" s="1"/>
  <c r="AD62" i="67" s="1"/>
  <c r="X61" i="67"/>
  <c r="Z61" i="67" s="1"/>
  <c r="W61" i="67"/>
  <c r="Y61" i="67" s="1"/>
  <c r="V61" i="67"/>
  <c r="T61" i="67"/>
  <c r="S61" i="67"/>
  <c r="U61" i="67" s="1"/>
  <c r="X60" i="67"/>
  <c r="W60" i="67"/>
  <c r="Y60" i="67" s="1"/>
  <c r="T60" i="67"/>
  <c r="V60" i="67" s="1"/>
  <c r="S60" i="67"/>
  <c r="U60" i="67" s="1"/>
  <c r="R60" i="67"/>
  <c r="P60" i="67"/>
  <c r="N60" i="67"/>
  <c r="N59" i="67" s="1"/>
  <c r="L60" i="67"/>
  <c r="L59" i="67" s="1"/>
  <c r="J60" i="67"/>
  <c r="H60" i="67"/>
  <c r="F60" i="67"/>
  <c r="F59" i="67" s="1"/>
  <c r="R59" i="67"/>
  <c r="P59" i="67"/>
  <c r="J59" i="67"/>
  <c r="H59" i="67"/>
  <c r="Z56" i="67"/>
  <c r="V56" i="67"/>
  <c r="T56" i="67"/>
  <c r="X56" i="67" s="1"/>
  <c r="S56" i="67"/>
  <c r="U56" i="67" s="1"/>
  <c r="AD56" i="67" s="1"/>
  <c r="W55" i="67"/>
  <c r="Y55" i="67" s="1"/>
  <c r="V55" i="67"/>
  <c r="T55" i="67"/>
  <c r="X55" i="67" s="1"/>
  <c r="S55" i="67"/>
  <c r="U55" i="67" s="1"/>
  <c r="U57" i="67" s="1"/>
  <c r="U58" i="67" s="1"/>
  <c r="W54" i="67"/>
  <c r="Y54" i="67" s="1"/>
  <c r="T54" i="67"/>
  <c r="V54" i="67" s="1"/>
  <c r="S54" i="67"/>
  <c r="U54" i="67" s="1"/>
  <c r="R54" i="67"/>
  <c r="P54" i="67"/>
  <c r="N54" i="67"/>
  <c r="N53" i="67" s="1"/>
  <c r="L54" i="67"/>
  <c r="L53" i="67" s="1"/>
  <c r="J54" i="67"/>
  <c r="H54" i="67"/>
  <c r="F54" i="67"/>
  <c r="F53" i="67" s="1"/>
  <c r="R53" i="67"/>
  <c r="P53" i="67"/>
  <c r="J53" i="67"/>
  <c r="H53" i="67"/>
  <c r="Z50" i="67"/>
  <c r="Z49" i="67" s="1"/>
  <c r="V50" i="67"/>
  <c r="U50" i="67"/>
  <c r="T50" i="67"/>
  <c r="X50" i="67" s="1"/>
  <c r="X49" i="67" s="1"/>
  <c r="S50" i="67"/>
  <c r="W50" i="67" s="1"/>
  <c r="Y50" i="67" s="1"/>
  <c r="Y49" i="67"/>
  <c r="W49" i="67"/>
  <c r="U49" i="67"/>
  <c r="T49" i="67"/>
  <c r="S49" i="67"/>
  <c r="R49" i="67"/>
  <c r="R48" i="67" s="1"/>
  <c r="P49" i="67"/>
  <c r="P48" i="67" s="1"/>
  <c r="N49" i="67"/>
  <c r="L49" i="67"/>
  <c r="L48" i="67" s="1"/>
  <c r="J49" i="67"/>
  <c r="V49" i="67" s="1"/>
  <c r="H49" i="67"/>
  <c r="H48" i="67" s="1"/>
  <c r="F49" i="67"/>
  <c r="X48" i="67"/>
  <c r="Z48" i="67" s="1"/>
  <c r="T48" i="67"/>
  <c r="N48" i="67"/>
  <c r="J48" i="67"/>
  <c r="V48" i="67" s="1"/>
  <c r="V51" i="67" s="1"/>
  <c r="V52" i="67" s="1"/>
  <c r="F48" i="67"/>
  <c r="X44" i="67"/>
  <c r="Z44" i="67" s="1"/>
  <c r="U44" i="67"/>
  <c r="AD44" i="67" s="1"/>
  <c r="T44" i="67"/>
  <c r="V44" i="67" s="1"/>
  <c r="S44" i="67"/>
  <c r="W44" i="67" s="1"/>
  <c r="Y44" i="67" s="1"/>
  <c r="V43" i="67"/>
  <c r="T43" i="67"/>
  <c r="X43" i="67" s="1"/>
  <c r="Z43" i="67" s="1"/>
  <c r="S43" i="67"/>
  <c r="U43" i="67" s="1"/>
  <c r="AD43" i="67" s="1"/>
  <c r="X42" i="67"/>
  <c r="Z42" i="67" s="1"/>
  <c r="W42" i="67"/>
  <c r="Y42" i="67" s="1"/>
  <c r="T42" i="67"/>
  <c r="V42" i="67" s="1"/>
  <c r="S42" i="67"/>
  <c r="U42" i="67" s="1"/>
  <c r="AD42" i="67" s="1"/>
  <c r="X41" i="67"/>
  <c r="Z41" i="67" s="1"/>
  <c r="W41" i="67"/>
  <c r="Y41" i="67" s="1"/>
  <c r="U41" i="67"/>
  <c r="AD41" i="67" s="1"/>
  <c r="T41" i="67"/>
  <c r="V41" i="67" s="1"/>
  <c r="S41" i="67"/>
  <c r="Y40" i="67"/>
  <c r="X40" i="67"/>
  <c r="W40" i="67"/>
  <c r="T40" i="67"/>
  <c r="V40" i="67" s="1"/>
  <c r="S40" i="67"/>
  <c r="U40" i="67" s="1"/>
  <c r="R40" i="67"/>
  <c r="P40" i="67"/>
  <c r="N40" i="67"/>
  <c r="L40" i="67"/>
  <c r="J40" i="67"/>
  <c r="H40" i="67"/>
  <c r="F40" i="67"/>
  <c r="X39" i="67"/>
  <c r="Z39" i="67" s="1"/>
  <c r="W39" i="67"/>
  <c r="Y39" i="67" s="1"/>
  <c r="U39" i="67"/>
  <c r="AD39" i="67" s="1"/>
  <c r="T39" i="67"/>
  <c r="V39" i="67" s="1"/>
  <c r="S39" i="67"/>
  <c r="Y38" i="67"/>
  <c r="U38" i="67"/>
  <c r="AD38" i="67" s="1"/>
  <c r="T38" i="67"/>
  <c r="X38" i="67" s="1"/>
  <c r="Z38" i="67" s="1"/>
  <c r="S38" i="67"/>
  <c r="W38" i="67" s="1"/>
  <c r="V37" i="67"/>
  <c r="U37" i="67"/>
  <c r="AD37" i="67" s="1"/>
  <c r="T37" i="67"/>
  <c r="X37" i="67" s="1"/>
  <c r="Z37" i="67" s="1"/>
  <c r="S37" i="67"/>
  <c r="W37" i="67" s="1"/>
  <c r="Y37" i="67" s="1"/>
  <c r="X36" i="67"/>
  <c r="T36" i="67"/>
  <c r="T35" i="67" s="1"/>
  <c r="V35" i="67" s="1"/>
  <c r="S36" i="67"/>
  <c r="U36" i="67" s="1"/>
  <c r="AD36" i="67" s="1"/>
  <c r="W35" i="67"/>
  <c r="Y35" i="67" s="1"/>
  <c r="S35" i="67"/>
  <c r="U35" i="67" s="1"/>
  <c r="R35" i="67"/>
  <c r="P35" i="67"/>
  <c r="N35" i="67"/>
  <c r="L35" i="67"/>
  <c r="J35" i="67"/>
  <c r="H35" i="67"/>
  <c r="F35" i="67"/>
  <c r="X34" i="67"/>
  <c r="Z34" i="67" s="1"/>
  <c r="T34" i="67"/>
  <c r="V34" i="67" s="1"/>
  <c r="S34" i="67"/>
  <c r="U34" i="67" s="1"/>
  <c r="AD34" i="67" s="1"/>
  <c r="X33" i="67"/>
  <c r="Z33" i="67" s="1"/>
  <c r="W33" i="67"/>
  <c r="Y33" i="67" s="1"/>
  <c r="T33" i="67"/>
  <c r="V33" i="67" s="1"/>
  <c r="S33" i="67"/>
  <c r="U33" i="67" s="1"/>
  <c r="AD33" i="67" s="1"/>
  <c r="Z32" i="67"/>
  <c r="X32" i="67"/>
  <c r="X31" i="67" s="1"/>
  <c r="V32" i="67"/>
  <c r="U32" i="67"/>
  <c r="AD32" i="67" s="1"/>
  <c r="T32" i="67"/>
  <c r="S32" i="67"/>
  <c r="W32" i="67" s="1"/>
  <c r="Y32" i="67" s="1"/>
  <c r="Y31" i="67"/>
  <c r="W31" i="67"/>
  <c r="U31" i="67"/>
  <c r="S31" i="67"/>
  <c r="R31" i="67"/>
  <c r="P31" i="67"/>
  <c r="N31" i="67"/>
  <c r="L31" i="67"/>
  <c r="J31" i="67"/>
  <c r="H31" i="67"/>
  <c r="F31" i="67"/>
  <c r="X30" i="67"/>
  <c r="Z30" i="67" s="1"/>
  <c r="U30" i="67"/>
  <c r="AD30" i="67" s="1"/>
  <c r="T30" i="67"/>
  <c r="V30" i="67" s="1"/>
  <c r="S30" i="67"/>
  <c r="W30" i="67" s="1"/>
  <c r="Y30" i="67" s="1"/>
  <c r="V29" i="67"/>
  <c r="T29" i="67"/>
  <c r="X29" i="67" s="1"/>
  <c r="Z29" i="67" s="1"/>
  <c r="S29" i="67"/>
  <c r="U29" i="67" s="1"/>
  <c r="AD29" i="67" s="1"/>
  <c r="X28" i="67"/>
  <c r="Z28" i="67" s="1"/>
  <c r="W28" i="67"/>
  <c r="Y28" i="67" s="1"/>
  <c r="T28" i="67"/>
  <c r="V28" i="67" s="1"/>
  <c r="S28" i="67"/>
  <c r="U28" i="67" s="1"/>
  <c r="AD28" i="67" s="1"/>
  <c r="X27" i="67"/>
  <c r="Z27" i="67" s="1"/>
  <c r="W27" i="67"/>
  <c r="Y27" i="67" s="1"/>
  <c r="U27" i="67"/>
  <c r="AD27" i="67" s="1"/>
  <c r="T27" i="67"/>
  <c r="V27" i="67" s="1"/>
  <c r="S27" i="67"/>
  <c r="Y26" i="67"/>
  <c r="U26" i="67"/>
  <c r="AD26" i="67" s="1"/>
  <c r="T26" i="67"/>
  <c r="S26" i="67"/>
  <c r="W26" i="67" s="1"/>
  <c r="V25" i="67"/>
  <c r="U25" i="67"/>
  <c r="AD25" i="67" s="1"/>
  <c r="T25" i="67"/>
  <c r="X25" i="67" s="1"/>
  <c r="S25" i="67"/>
  <c r="W25" i="67" s="1"/>
  <c r="Y25" i="67" s="1"/>
  <c r="W24" i="67"/>
  <c r="Y24" i="67" s="1"/>
  <c r="S24" i="67"/>
  <c r="U24" i="67" s="1"/>
  <c r="R24" i="67"/>
  <c r="P24" i="67"/>
  <c r="N24" i="67"/>
  <c r="L24" i="67"/>
  <c r="J24" i="67"/>
  <c r="H24" i="67"/>
  <c r="F24" i="67"/>
  <c r="Z23" i="67"/>
  <c r="V23" i="67"/>
  <c r="U23" i="67"/>
  <c r="AD23" i="67" s="1"/>
  <c r="T23" i="67"/>
  <c r="X23" i="67" s="1"/>
  <c r="S23" i="67"/>
  <c r="W23" i="67" s="1"/>
  <c r="Y23" i="67" s="1"/>
  <c r="AD22" i="67"/>
  <c r="W22" i="67"/>
  <c r="Y22" i="67" s="1"/>
  <c r="T22" i="67"/>
  <c r="S22" i="67"/>
  <c r="U22" i="67" s="1"/>
  <c r="W21" i="67"/>
  <c r="Y21" i="67" s="1"/>
  <c r="S21" i="67"/>
  <c r="U21" i="67" s="1"/>
  <c r="R21" i="67"/>
  <c r="P21" i="67"/>
  <c r="N21" i="67"/>
  <c r="L21" i="67"/>
  <c r="J21" i="67"/>
  <c r="H21" i="67"/>
  <c r="F21" i="67"/>
  <c r="Z20" i="67"/>
  <c r="V20" i="67"/>
  <c r="T20" i="67"/>
  <c r="X20" i="67" s="1"/>
  <c r="X19" i="67" s="1"/>
  <c r="S20" i="67"/>
  <c r="U20" i="67" s="1"/>
  <c r="AD20" i="67" s="1"/>
  <c r="Z19" i="67"/>
  <c r="W19" i="67"/>
  <c r="Y19" i="67" s="1"/>
  <c r="T19" i="67"/>
  <c r="S19" i="67"/>
  <c r="U19" i="67" s="1"/>
  <c r="R19" i="67"/>
  <c r="P19" i="67"/>
  <c r="N19" i="67"/>
  <c r="L19" i="67"/>
  <c r="J19" i="67"/>
  <c r="V19" i="67" s="1"/>
  <c r="H19" i="67"/>
  <c r="F19" i="67"/>
  <c r="Z18" i="67"/>
  <c r="V18" i="67"/>
  <c r="T18" i="67"/>
  <c r="X18" i="67" s="1"/>
  <c r="S18" i="67"/>
  <c r="U18" i="67" s="1"/>
  <c r="AD18" i="67" s="1"/>
  <c r="AD17" i="67"/>
  <c r="W17" i="67"/>
  <c r="Y17" i="67" s="1"/>
  <c r="T17" i="67"/>
  <c r="V17" i="67" s="1"/>
  <c r="S17" i="67"/>
  <c r="U17" i="67" s="1"/>
  <c r="W16" i="67"/>
  <c r="Y16" i="67" s="1"/>
  <c r="T16" i="67"/>
  <c r="V16" i="67" s="1"/>
  <c r="S16" i="67"/>
  <c r="U16" i="67" s="1"/>
  <c r="R16" i="67"/>
  <c r="P16" i="67"/>
  <c r="N16" i="67"/>
  <c r="L16" i="67"/>
  <c r="J16" i="67"/>
  <c r="H16" i="67"/>
  <c r="F16" i="67"/>
  <c r="T15" i="67"/>
  <c r="V15" i="67" s="1"/>
  <c r="S15" i="67"/>
  <c r="U15" i="67" s="1"/>
  <c r="AD15" i="67" s="1"/>
  <c r="U14" i="67"/>
  <c r="AD14" i="67" s="1"/>
  <c r="T14" i="67"/>
  <c r="S14" i="67"/>
  <c r="W14" i="67" s="1"/>
  <c r="Y14" i="67" s="1"/>
  <c r="V13" i="67"/>
  <c r="U13" i="67"/>
  <c r="AD13" i="67" s="1"/>
  <c r="T13" i="67"/>
  <c r="X13" i="67" s="1"/>
  <c r="Z13" i="67" s="1"/>
  <c r="S13" i="67"/>
  <c r="W13" i="67" s="1"/>
  <c r="Y13" i="67" s="1"/>
  <c r="V12" i="67"/>
  <c r="T12" i="67"/>
  <c r="X12" i="67" s="1"/>
  <c r="S12" i="67"/>
  <c r="U12" i="67" s="1"/>
  <c r="W11" i="67"/>
  <c r="Y11" i="67" s="1"/>
  <c r="S11" i="67"/>
  <c r="U11" i="67" s="1"/>
  <c r="R11" i="67"/>
  <c r="P11" i="67"/>
  <c r="N11" i="67"/>
  <c r="N10" i="67" s="1"/>
  <c r="L11" i="67"/>
  <c r="L10" i="67" s="1"/>
  <c r="J11" i="67"/>
  <c r="H11" i="67"/>
  <c r="F11" i="67"/>
  <c r="F10" i="67" s="1"/>
  <c r="P10" i="67"/>
  <c r="H10" i="67"/>
  <c r="S68" i="63" l="1"/>
  <c r="T68" i="63" s="1"/>
  <c r="L71" i="63"/>
  <c r="S120" i="63"/>
  <c r="T120" i="63" s="1"/>
  <c r="S88" i="63"/>
  <c r="T88" i="63" s="1"/>
  <c r="X11" i="67"/>
  <c r="X22" i="67"/>
  <c r="T21" i="67"/>
  <c r="V21" i="67" s="1"/>
  <c r="V22" i="67"/>
  <c r="T24" i="67"/>
  <c r="V24" i="67" s="1"/>
  <c r="X26" i="67"/>
  <c r="Z26" i="67" s="1"/>
  <c r="V26" i="67"/>
  <c r="V14" i="67"/>
  <c r="T11" i="67"/>
  <c r="Z55" i="67"/>
  <c r="Z54" i="67" s="1"/>
  <c r="X54" i="67"/>
  <c r="X53" i="67" s="1"/>
  <c r="Z53" i="67" s="1"/>
  <c r="J10" i="67"/>
  <c r="I78" i="67" s="1"/>
  <c r="R10" i="67"/>
  <c r="Z12" i="67"/>
  <c r="W15" i="67"/>
  <c r="Y15" i="67" s="1"/>
  <c r="X35" i="67"/>
  <c r="AD12" i="67"/>
  <c r="X14" i="67"/>
  <c r="Z14" i="67" s="1"/>
  <c r="X24" i="67"/>
  <c r="Z25" i="67"/>
  <c r="Z24" i="67" s="1"/>
  <c r="Z31" i="67"/>
  <c r="U65" i="67"/>
  <c r="U66" i="67" s="1"/>
  <c r="Z60" i="67"/>
  <c r="W29" i="67"/>
  <c r="Y29" i="67" s="1"/>
  <c r="W43" i="67"/>
  <c r="Y43" i="67" s="1"/>
  <c r="U51" i="67"/>
  <c r="U52" i="67" s="1"/>
  <c r="AD55" i="67"/>
  <c r="W62" i="67"/>
  <c r="Y62" i="67" s="1"/>
  <c r="W12" i="67"/>
  <c r="Y12" i="67" s="1"/>
  <c r="X15" i="67"/>
  <c r="Z15" i="67" s="1"/>
  <c r="X17" i="67"/>
  <c r="W18" i="67"/>
  <c r="Y18" i="67" s="1"/>
  <c r="W20" i="67"/>
  <c r="Y20" i="67" s="1"/>
  <c r="Z36" i="67"/>
  <c r="Z35" i="67" s="1"/>
  <c r="AD50" i="67"/>
  <c r="W56" i="67"/>
  <c r="Y56" i="67" s="1"/>
  <c r="T59" i="67"/>
  <c r="V59" i="67" s="1"/>
  <c r="V65" i="67" s="1"/>
  <c r="V66" i="67" s="1"/>
  <c r="V36" i="67"/>
  <c r="V38" i="67"/>
  <c r="Z40" i="67"/>
  <c r="T53" i="67"/>
  <c r="V53" i="67" s="1"/>
  <c r="V57" i="67" s="1"/>
  <c r="V58" i="67" s="1"/>
  <c r="T31" i="67"/>
  <c r="V31" i="67" s="1"/>
  <c r="W34" i="67"/>
  <c r="Y34" i="67" s="1"/>
  <c r="W36" i="67"/>
  <c r="Y36" i="67" s="1"/>
  <c r="AD61" i="67"/>
  <c r="Z64" i="67"/>
  <c r="Z63" i="67" s="1"/>
  <c r="X63" i="67"/>
  <c r="X59" i="67" s="1"/>
  <c r="Z59" i="67" s="1"/>
  <c r="AD74" i="67"/>
  <c r="V68" i="67"/>
  <c r="X73" i="67"/>
  <c r="X72" i="67" s="1"/>
  <c r="Z72" i="67" s="1"/>
  <c r="Z74" i="67"/>
  <c r="Z73" i="67" s="1"/>
  <c r="U69" i="67"/>
  <c r="V74" i="67"/>
  <c r="U75" i="67"/>
  <c r="AD75" i="67" s="1"/>
  <c r="V75" i="67"/>
  <c r="T73" i="67"/>
  <c r="Z17" i="67" l="1"/>
  <c r="Z16" i="67" s="1"/>
  <c r="X16" i="67"/>
  <c r="T72" i="67"/>
  <c r="V72" i="67" s="1"/>
  <c r="V76" i="67" s="1"/>
  <c r="V77" i="67" s="1"/>
  <c r="V73" i="67"/>
  <c r="AD69" i="67"/>
  <c r="U70" i="67"/>
  <c r="U71" i="67" s="1"/>
  <c r="U76" i="67"/>
  <c r="U77" i="67" s="1"/>
  <c r="U45" i="67"/>
  <c r="Z11" i="67"/>
  <c r="X21" i="67"/>
  <c r="X10" i="67" s="1"/>
  <c r="Z10" i="67" s="1"/>
  <c r="Z22" i="67"/>
  <c r="Z21" i="67" s="1"/>
  <c r="T10" i="67"/>
  <c r="V11" i="67"/>
  <c r="V78" i="67" l="1"/>
  <c r="V79" i="67" s="1"/>
  <c r="V10" i="67"/>
  <c r="V45" i="67" s="1"/>
  <c r="V46" i="67" s="1"/>
  <c r="U78" i="67"/>
  <c r="U79" i="67" s="1"/>
  <c r="U46" i="67"/>
  <c r="F5" i="65"/>
  <c r="D12" i="63" l="1"/>
  <c r="G81" i="45"/>
  <c r="S19" i="63" l="1"/>
  <c r="S11" i="63"/>
  <c r="T11" i="63" s="1"/>
  <c r="M11" i="63" s="1"/>
  <c r="G19" i="39" l="1"/>
  <c r="G15" i="39"/>
  <c r="G11" i="39" l="1"/>
  <c r="M127" i="42" l="1"/>
  <c r="N127" i="42" s="1"/>
  <c r="M126" i="42"/>
  <c r="N126" i="42" s="1"/>
  <c r="M53" i="42"/>
  <c r="G18" i="44"/>
  <c r="G15" i="37"/>
  <c r="G11" i="37"/>
  <c r="G14" i="8"/>
  <c r="G12" i="10"/>
  <c r="G27" i="44"/>
  <c r="G22" i="44"/>
  <c r="G14" i="44"/>
  <c r="G86" i="45"/>
  <c r="G78" i="45"/>
  <c r="G73" i="45"/>
  <c r="G74" i="45"/>
  <c r="G70" i="45"/>
  <c r="G65" i="45"/>
  <c r="G61" i="45"/>
  <c r="G62" i="45"/>
  <c r="G57" i="45"/>
  <c r="G58" i="45"/>
  <c r="M109" i="42" l="1"/>
  <c r="M107" i="42"/>
  <c r="M106" i="42"/>
  <c r="N129" i="42"/>
  <c r="M93" i="42"/>
  <c r="M65" i="42"/>
  <c r="M108" i="42"/>
  <c r="M128" i="42"/>
  <c r="N128" i="42" s="1"/>
  <c r="G54" i="45"/>
  <c r="G50" i="45"/>
  <c r="G46" i="45"/>
  <c r="G42" i="45"/>
  <c r="G38" i="45"/>
  <c r="G34" i="45"/>
  <c r="G30" i="45"/>
  <c r="G26" i="45"/>
  <c r="G18" i="45"/>
  <c r="G14" i="45"/>
  <c r="G85" i="45" l="1"/>
  <c r="G84" i="45"/>
  <c r="G76" i="45"/>
  <c r="G75" i="45"/>
  <c r="G72" i="45"/>
  <c r="G71" i="45"/>
  <c r="G69" i="45"/>
  <c r="G68" i="45"/>
  <c r="G67" i="45"/>
  <c r="G60" i="45"/>
  <c r="G59" i="45"/>
  <c r="G56" i="45"/>
  <c r="G55" i="45"/>
  <c r="G41" i="45"/>
  <c r="G40" i="45"/>
  <c r="G39" i="45"/>
  <c r="G37" i="45"/>
  <c r="G36" i="45"/>
  <c r="G35" i="45"/>
  <c r="G33" i="45"/>
  <c r="G32" i="45"/>
  <c r="G31" i="45"/>
  <c r="G29" i="45"/>
  <c r="G28" i="45"/>
  <c r="G27" i="45"/>
  <c r="G25" i="45"/>
  <c r="G24" i="45"/>
  <c r="G23" i="45"/>
  <c r="G19" i="45"/>
  <c r="G17" i="45"/>
  <c r="G16" i="45"/>
  <c r="G15" i="45"/>
  <c r="G13" i="45"/>
  <c r="G12" i="45"/>
  <c r="G11" i="45"/>
  <c r="G7" i="45"/>
  <c r="G29" i="44"/>
  <c r="G26" i="44"/>
  <c r="G25" i="44"/>
  <c r="G24" i="44"/>
  <c r="G21" i="44"/>
  <c r="G20" i="44"/>
  <c r="G19" i="44"/>
  <c r="G15" i="44"/>
  <c r="G13" i="44"/>
  <c r="G9" i="44"/>
  <c r="G8" i="44"/>
  <c r="G11" i="10"/>
  <c r="G10" i="10"/>
  <c r="G9" i="10"/>
  <c r="G18" i="8"/>
  <c r="G17" i="8"/>
  <c r="G16" i="8"/>
  <c r="G15" i="8"/>
  <c r="G13" i="8"/>
  <c r="G12" i="8"/>
  <c r="G11" i="8"/>
  <c r="G7" i="8"/>
  <c r="G17" i="39"/>
  <c r="G16" i="39"/>
  <c r="G13" i="39"/>
  <c r="G12" i="39"/>
  <c r="G10" i="39"/>
  <c r="G9" i="39"/>
  <c r="G8" i="39"/>
  <c r="G13" i="37"/>
  <c r="G10" i="37"/>
  <c r="G9" i="37"/>
  <c r="G8" i="37"/>
  <c r="N108" i="42"/>
  <c r="N106" i="42"/>
  <c r="N107" i="42"/>
  <c r="N109" i="42"/>
  <c r="N65" i="42"/>
  <c r="N53" i="42"/>
  <c r="M50" i="42"/>
  <c r="N50" i="42" s="1"/>
  <c r="M32" i="42"/>
  <c r="N32" i="42" s="1"/>
  <c r="M33" i="42"/>
  <c r="N33" i="42" s="1"/>
  <c r="M11" i="42"/>
  <c r="N11" i="42" s="1"/>
  <c r="L69" i="63"/>
  <c r="M69" i="63" s="1"/>
  <c r="L70" i="63"/>
  <c r="M70" i="63" s="1"/>
  <c r="S58" i="63"/>
  <c r="T64" i="63"/>
  <c r="S56" i="63" s="1"/>
  <c r="S57" i="63"/>
  <c r="T57" i="63" s="1"/>
  <c r="L57" i="63" s="1"/>
  <c r="M57" i="63" s="1"/>
  <c r="S59" i="63"/>
  <c r="T59" i="63" s="1"/>
  <c r="L59" i="63" s="1"/>
  <c r="M59" i="63" s="1"/>
  <c r="T58" i="63"/>
  <c r="L58" i="63" s="1"/>
  <c r="M58" i="63" s="1"/>
  <c r="T56" i="63"/>
  <c r="L56" i="63" s="1"/>
  <c r="M56" i="63" s="1"/>
  <c r="S50" i="63"/>
  <c r="T50" i="63" s="1"/>
  <c r="L50" i="63" s="1"/>
  <c r="M50" i="63" s="1"/>
  <c r="T52" i="63"/>
  <c r="S48" i="63" s="1"/>
  <c r="T48" i="63" s="1"/>
  <c r="L48" i="63" s="1"/>
  <c r="M48" i="63" s="1"/>
  <c r="S51" i="63"/>
  <c r="T51" i="63" s="1"/>
  <c r="L51" i="63" s="1"/>
  <c r="M51" i="63" s="1"/>
  <c r="S49" i="63"/>
  <c r="T49" i="63" s="1"/>
  <c r="L49" i="63" s="1"/>
  <c r="M49" i="63" s="1"/>
  <c r="S42" i="63"/>
  <c r="S41" i="63"/>
  <c r="T41" i="63" s="1"/>
  <c r="T44" i="63"/>
  <c r="S40" i="63" s="1"/>
  <c r="T40" i="63" s="1"/>
  <c r="S43" i="63"/>
  <c r="T43" i="63" s="1"/>
  <c r="T36" i="63"/>
  <c r="S30" i="63"/>
  <c r="T30" i="63" s="1"/>
  <c r="T32" i="63"/>
  <c r="S31" i="63"/>
  <c r="T31" i="63" s="1"/>
  <c r="S29" i="63"/>
  <c r="T29" i="63" s="1"/>
  <c r="S18" i="63"/>
  <c r="T18" i="63" s="1"/>
  <c r="L18" i="63" s="1"/>
  <c r="M18" i="63" s="1"/>
  <c r="S17" i="63"/>
  <c r="T17" i="63" s="1"/>
  <c r="L17" i="63" s="1"/>
  <c r="M17" i="63" s="1"/>
  <c r="T24" i="63"/>
  <c r="T20" i="63"/>
  <c r="T19" i="63"/>
  <c r="L19" i="63" s="1"/>
  <c r="M19" i="63" s="1"/>
  <c r="S10" i="63"/>
  <c r="T10" i="63" s="1"/>
  <c r="L10" i="63" s="1"/>
  <c r="M10" i="63" s="1"/>
  <c r="S9" i="63"/>
  <c r="T9" i="63" s="1"/>
  <c r="L9" i="63" s="1"/>
  <c r="M9" i="63" s="1"/>
  <c r="T12" i="63"/>
  <c r="S8" i="63" s="1"/>
  <c r="T8" i="63" s="1"/>
  <c r="L8" i="63" s="1"/>
  <c r="M8" i="63" s="1"/>
  <c r="F8" i="63"/>
  <c r="S16" i="63" l="1"/>
  <c r="T16" i="63" s="1"/>
  <c r="L16" i="63" s="1"/>
  <c r="M16" i="63" s="1"/>
  <c r="L29" i="63"/>
  <c r="M29" i="63" s="1"/>
  <c r="L31" i="63"/>
  <c r="M31" i="63" s="1"/>
  <c r="L30" i="63"/>
  <c r="M30" i="63" s="1"/>
  <c r="S28" i="63"/>
  <c r="T28" i="63" s="1"/>
  <c r="M71" i="63"/>
  <c r="L68" i="63"/>
  <c r="M68" i="63" s="1"/>
  <c r="F11" i="42"/>
  <c r="G11" i="42" s="1"/>
  <c r="M30" i="42"/>
  <c r="N30" i="42" s="1"/>
  <c r="M31" i="42"/>
  <c r="N31" i="42" s="1"/>
  <c r="M52" i="42"/>
  <c r="N52" i="42" s="1"/>
  <c r="M64" i="42"/>
  <c r="N64" i="42" s="1"/>
  <c r="M10" i="42"/>
  <c r="N10" i="42" s="1"/>
  <c r="M9" i="42"/>
  <c r="N9" i="42" s="1"/>
  <c r="M62" i="42"/>
  <c r="N62" i="42" s="1"/>
  <c r="M63" i="42"/>
  <c r="N63" i="42" s="1"/>
  <c r="M51" i="42"/>
  <c r="N51" i="42" s="1"/>
  <c r="M8" i="42"/>
  <c r="N8" i="42" s="1"/>
  <c r="L28" i="63" l="1"/>
  <c r="M28" i="63" s="1"/>
  <c r="F9" i="42"/>
  <c r="G9" i="42" s="1"/>
  <c r="F10" i="42"/>
  <c r="G10" i="42" s="1"/>
  <c r="F8" i="42"/>
  <c r="G8" i="4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sinar</author>
  </authors>
  <commentList>
    <comment ref="P40" authorId="0" shapeId="0" xr:uid="{00000000-0006-0000-0000-000001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sinar</author>
  </authors>
  <commentList>
    <comment ref="C8" authorId="0" shapeId="0" xr:uid="{00000000-0006-0000-0300-000001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sinar</author>
  </authors>
  <commentList>
    <comment ref="C8" authorId="0" shapeId="0" xr:uid="{00000000-0006-0000-0400-000001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  <comment ref="C12" authorId="0" shapeId="0" xr:uid="{00000000-0006-0000-0400-000002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  <comment ref="C16" authorId="0" shapeId="0" xr:uid="{00000000-0006-0000-0400-000003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</commentList>
</comments>
</file>

<file path=xl/sharedStrings.xml><?xml version="1.0" encoding="utf-8"?>
<sst xmlns="http://schemas.openxmlformats.org/spreadsheetml/2006/main" count="1621" uniqueCount="477">
  <si>
    <t>KANTOR KECAMATAN MANGKUTANA</t>
  </si>
  <si>
    <t>TAHUN 2024</t>
  </si>
  <si>
    <t>SASARAN</t>
  </si>
  <si>
    <t>PROGRAM</t>
  </si>
  <si>
    <t>KEGIATAN/SUB KEGIATAN</t>
  </si>
  <si>
    <t>KET</t>
  </si>
  <si>
    <t>URAIAN</t>
  </si>
  <si>
    <t xml:space="preserve">INDIKATOR KINERJA </t>
  </si>
  <si>
    <t>TARGET</t>
  </si>
  <si>
    <t>REALISASI</t>
  </si>
  <si>
    <t>CAPAIAN (%)</t>
  </si>
  <si>
    <t>SATUAN</t>
  </si>
  <si>
    <t>REALI      SASI</t>
  </si>
  <si>
    <t>CAPAIAN %</t>
  </si>
  <si>
    <t xml:space="preserve">URAIAN </t>
  </si>
  <si>
    <t>INDIKATOR KINERJA</t>
  </si>
  <si>
    <t>9</t>
  </si>
  <si>
    <t>10</t>
  </si>
  <si>
    <t xml:space="preserve">Meningkatnya Kemampuan Pelayanan Publik Penyelenggaraan Urusan pemerintahan Kecamatan Mangkutana </t>
  </si>
  <si>
    <t>Indeks Kepuasan Masyarakat (IKM)</t>
  </si>
  <si>
    <t>Triwulan I :</t>
  </si>
  <si>
    <t>Program Penyelenggaraan Pemerintahan dan Pelayanan Publik</t>
  </si>
  <si>
    <t>Persentase capaian kinerja peningkatan penyelenggaraan pemerintahan dan pelayanan publik ('%)</t>
  </si>
  <si>
    <t>TW1 :</t>
  </si>
  <si>
    <t>Kegiatan Pelaksanaan Urusan Pemerintahan yang Dilimpahkan kepada Camat</t>
  </si>
  <si>
    <t>Persentase urusan pemerintahan yang dilimpahkan kepada camat yang dilaksanakan ('%)</t>
  </si>
  <si>
    <t>TW 1 :</t>
  </si>
  <si>
    <t>Triwulan II :</t>
  </si>
  <si>
    <t>TW2 :</t>
  </si>
  <si>
    <t>Fasilitasi dan Pendampingan Aspirasi Masyarakat Desa dalam Musyawarah Perencanaan Pembangunan</t>
  </si>
  <si>
    <t>Rasio persentase keterwakilan perempuan dan laki laki dalam pelaksanaan musrembang kecamatan (rasio)</t>
  </si>
  <si>
    <t>TW 2 :</t>
  </si>
  <si>
    <t>Triwulan III :</t>
  </si>
  <si>
    <t>TW3 :</t>
  </si>
  <si>
    <t>TW 3 :</t>
  </si>
  <si>
    <t>Triwulan IV :</t>
  </si>
  <si>
    <t>TW4 :</t>
  </si>
  <si>
    <t>TW 4 :</t>
  </si>
  <si>
    <t>Sub Kegiatan Pelaksanaan Urusan Pemerintahan yang terkait dengan Pelayanan  Perizinan  Non Usaha</t>
  </si>
  <si>
    <t>Jumlah dokumen non perizinan usaha yang dilaksanakan</t>
  </si>
  <si>
    <t>12 Dokumen</t>
  </si>
  <si>
    <t xml:space="preserve">Program Pemberdayaan Masyarakat Desa dan Kelurahan </t>
  </si>
  <si>
    <t>Persentase Capaian Kinerja Pemberdayaan masyarakat Desa dan Kelurahan ('%)</t>
  </si>
  <si>
    <t>Kegiatan Koordinasi Kegiatan Pemberdayaan Desa</t>
  </si>
  <si>
    <t>Persentase koordinasi kegiatan pemberdayaan desa yang dilaksanakan ('%)</t>
  </si>
  <si>
    <t>Fasilitasi dan Evaluasi Rancangan Peraturan Desa tentang APBDes</t>
  </si>
  <si>
    <t>Cakupan desa yang terfasilitasi rancangan Perdes APBDes nya (%)</t>
  </si>
  <si>
    <t>Sub Kegiatan Peningkatan Partisipasi Masyarakat dalam Forum Musyawarah Perencanaan Pembangunan di Desa</t>
  </si>
  <si>
    <t>Jumlah Lembaga kemasyarakatan yang berpartisipasi dalam forum musyawarah perencanaan Pembangunan di desa</t>
  </si>
  <si>
    <t>-</t>
  </si>
  <si>
    <t>Sub Kegiatan Peningkatan Efektifitas Kegiatan Pemberdayaan Masyarakat di Wilayah Kecamatan</t>
  </si>
  <si>
    <t>Jumlah laporan peningkatan efektifitas kegiatan pemberdayaan Masyarakat di wilayah kecamatan</t>
  </si>
  <si>
    <t>12 Laporan</t>
  </si>
  <si>
    <t>3</t>
  </si>
  <si>
    <t>Program Koordinasi Ketentraman dan ketertiban Umum</t>
  </si>
  <si>
    <t>Persentase Rata-rata capaian kinerja pelayanan Ketentraman dan ketertiban umum ('%)</t>
  </si>
  <si>
    <t>Kegiatan Koordinasi Upaya Penyelenggaraan Ketenteraman dan Ketertiban Umum</t>
  </si>
  <si>
    <t>Persentase koordinasi upaya penyelenggaraan ketenteraman dan ketertiban umum yang dilaksanakan ('%)</t>
  </si>
  <si>
    <t>Sub Kegiatan Sinergitas dengan Kepolisian Negara Republik Indonesia, Tentara Nasional Indonesia dan Instansi Vertikal di Wilayah Kecamatan</t>
  </si>
  <si>
    <t>Jumlah laporan hasil sinergitas dengan kepolisian negara republic Indonesia, tantara nasional Indonesia dan instansi vertical di wilayah kecamatan</t>
  </si>
  <si>
    <t>Sub Kegiatan Harmonisasi Hubungan Dengan Tokoh Agama dan Tokoh Masyarakat</t>
  </si>
  <si>
    <t>Jumlah laporan pelaksanaan harmonisasi hubungan dengan tokoh agama dan tokoh masyarakat</t>
  </si>
  <si>
    <t>Koordinasi Penerapan dan Penegakan Peraturan Daerah dan Peraturan Kepala Daerah</t>
  </si>
  <si>
    <t>Persentase pelaksanaan koordinasi penerapan penegakan Perda dan Perkada ('%)</t>
  </si>
  <si>
    <t>TW1</t>
  </si>
  <si>
    <t>TW2</t>
  </si>
  <si>
    <t>TW3</t>
  </si>
  <si>
    <t xml:space="preserve">TW4 </t>
  </si>
  <si>
    <t>Koordinasi/Sinergi Dengan Perangkat Daerah yang Tugas dan Fungsinya di Bidang Penegakan Peraturan Perundang-Undangan dan/atau Kepolisian Negara Republik Indonesia</t>
  </si>
  <si>
    <t>Jumlah laporan koordinasi/sinergitas dengan perangkat daerah yang tugas dan fungsinya dibidang penegakan peraturan perundang-undangan dan/atau Kepolisian Negara Republik Indonesia</t>
  </si>
  <si>
    <t>2</t>
  </si>
  <si>
    <t xml:space="preserve">Program Penyelenggaraan urusan Pemerintahan Umum </t>
  </si>
  <si>
    <t>Persentase Capaian Kinerja Penyelenggaran Pemerintahan Umum kecamatan ('%)</t>
  </si>
  <si>
    <t>Kegiatan Penyelenggaraan Urusan Pemerintahan Umum sesuai Penugasan Kepala Daerah</t>
  </si>
  <si>
    <t>Persentase rekomendasi Forum koordinasi pimpinan kecamatan yang ditindaklanjuti ('%)</t>
  </si>
  <si>
    <t xml:space="preserve">Fasilitasi Peran Serta Perempuan dalam Membangun Masyarakat Desa </t>
  </si>
  <si>
    <t>Persentase PKK desa yang dibina  (%)</t>
  </si>
  <si>
    <t>Sub Kegiatan Pelaksanaan Tugas Forum Koordinasi Pimpinan di Kecamatan</t>
  </si>
  <si>
    <t>Jumlah dokumen tugas forum koordinasi pimpinan di kecamatan</t>
  </si>
  <si>
    <t xml:space="preserve">Program Pembinaan dan Pengawasan Pemerintahan Desa </t>
  </si>
  <si>
    <t>Persentase penyelengaraan pemerintahan desa yang berjalan sesuai standar dan ketentuan perundangan yang berlaku</t>
  </si>
  <si>
    <t>Fasilitasi Rekomendasi dan Koordinasi Pembinaan dan Pengawasan Pemerintahan Desa</t>
  </si>
  <si>
    <t>Persentase fasilitasi, rekomendasi dan koordinasi pembinaan dan pengawasan Pemerinthan Desa yang dilaksanakan ('%)</t>
  </si>
  <si>
    <t>Rapat Koordinasi Forum Komunikasi Pimpinan Kecamatan</t>
  </si>
  <si>
    <t>Sub Kegiatan Fasilitasi Penyusunan Peraturan Desa dan Peraturan Kepala Desa</t>
  </si>
  <si>
    <t>Jumlah dokumen yang di fasilitasi dalam rangka penyusunan peraturan desa dan peraturan kepala desa</t>
  </si>
  <si>
    <t>22 Dok</t>
  </si>
  <si>
    <t>TW1:</t>
  </si>
  <si>
    <t xml:space="preserve">TW2 : </t>
  </si>
  <si>
    <t>Sub Kegiatan Koordinasi Pelaksanaan Pembangunan Kawasan Perdesaan di Wilayah Kecamatan</t>
  </si>
  <si>
    <t>Jumlah laporan hasil koordinasi pelaksanaan Pembangunan Kawasan perdesaan di wilayah kecamatan</t>
  </si>
  <si>
    <t>Meningkatnya Capaian Kinerja dan Keuangan Penyelenggaraan Urusan Pemerintahan Kecamatan Mangkutana</t>
  </si>
  <si>
    <t>Nilai  SAKIP Hasil Evaluasi Inspektorat</t>
  </si>
  <si>
    <t>Program Penunjang Urusan Pemerintahan Daerah Kabupaten/ Kota</t>
  </si>
  <si>
    <t>Persentase penunjang urusan perangkat daerah berjalan sesuai standar ('%)</t>
  </si>
  <si>
    <t>Kegiatan Perencanaan, Penganggaran, dan Evaluasi Kinerja Perangkat Daerah</t>
  </si>
  <si>
    <t xml:space="preserve">Persentase penyusunan dokumen perencanaan, penganggaran &amp; evaluasi tepat waktu </t>
  </si>
  <si>
    <t>Penyusunan Dokumen Perencanaan Perangkat Daerah</t>
  </si>
  <si>
    <t>Jumlah Dokumen Perencanaan Perangkat Daerah</t>
  </si>
  <si>
    <t>2 Dokumen</t>
  </si>
  <si>
    <t>1</t>
  </si>
  <si>
    <t>Koordinasi dan Penyusunan Dokumen RKA-SKPD</t>
  </si>
  <si>
    <t>Jumlah Dokumen
RKA-SKPD dan Laporan
Hasil Koordinasi Penyusunan
Dokumen RKA-SKPD</t>
  </si>
  <si>
    <t>Koordinasi dan Penyusunan DPA-SKPD</t>
  </si>
  <si>
    <t>Jumlah Dokumen DPA-SKPD dan Laporan Hasil Koordinasi Penyusunan Dokumen
DPA-SKPD</t>
  </si>
  <si>
    <t>Evaluasi Kinerja Perangkat Daerah</t>
  </si>
  <si>
    <t>Jumlah Laporan Evaluasi
Kinerja Perangkat Daerah</t>
  </si>
  <si>
    <t>Kegiatan Administrasi Keuangan Perangkat Daerah</t>
  </si>
  <si>
    <t>Persentase rata-rata capaian kinerja administrasi keuangan perangkat daerah</t>
  </si>
  <si>
    <t>Penyediaan Gaji dan Tunjangan ASN</t>
  </si>
  <si>
    <t>Jumlah Orang yang Menerima Gaji dan Tunjangan ASN</t>
  </si>
  <si>
    <t>18 Orang</t>
  </si>
  <si>
    <t>18</t>
  </si>
  <si>
    <t>Koordinasi dan Penyusunan Laporan Keuangan Bulanan/Triwulanan/Semesteran SKPD</t>
  </si>
  <si>
    <t xml:space="preserve">Jumlah Laporan Keuangan Bulanan/ Triwulanan/ Semesteran SKPD </t>
  </si>
  <si>
    <t>18 Laporan</t>
  </si>
  <si>
    <t>4</t>
  </si>
  <si>
    <t>Lap bulanan (3),LRA, Laporan Semester 1 tahun  2024</t>
  </si>
  <si>
    <t>Kegiatan Administrasi Barang Milik Daerah pada Perangkat Daerah</t>
  </si>
  <si>
    <t>Persentase Barang Milik Daerah pada Perangkat Daerah yang ditatausahakan</t>
  </si>
  <si>
    <t>Penatausahaan Barang Milik Daerah pada SKPD</t>
  </si>
  <si>
    <t>Jumlah Laporan Penatausahaan Barang Milik Daerah pada SKPD</t>
  </si>
  <si>
    <t>4 Laporan</t>
  </si>
  <si>
    <t>Laporan  Triwulanan II</t>
  </si>
  <si>
    <t>Laporan  Triwulanan III</t>
  </si>
  <si>
    <t>Administrasi Kepegawaian Perangkat Daerah</t>
  </si>
  <si>
    <t>Persentase rata-rata capaian kinerja administrasi kepegawaian perangkat daerah</t>
  </si>
  <si>
    <t>Sub Kegiatan Pendataan dan Pengolahan Administrasi Kepegawaian</t>
  </si>
  <si>
    <t>Jumlah dokumen pendataan dan pengolahan Administrasi kepegawaian</t>
  </si>
  <si>
    <t>12 Dok</t>
  </si>
  <si>
    <t>Dok KGB dan Cuti</t>
  </si>
  <si>
    <t>Sub Kegiatan Bimbingan Teknis Implementasi Peraturan Perundang- Undangan</t>
  </si>
  <si>
    <t>Jumlah Orang yang Mengikuti Bimbingan Teknis Implementasi Peraturan Perundang-undangan</t>
  </si>
  <si>
    <t>5</t>
  </si>
  <si>
    <t>Administrasi Umum Perangkat Daerah</t>
  </si>
  <si>
    <t>Persentase rata-rata capaian kinerja administrasi umum perangkat daerah</t>
  </si>
  <si>
    <t>Penyediaan Komponen Instalasi Listrik/Penerangan Bangunan Kantor</t>
  </si>
  <si>
    <t>Jumlah Paket Komponen Instalasi Listrik/Penerangan Bangunan Kantor yang Disediakan</t>
  </si>
  <si>
    <t>7</t>
  </si>
  <si>
    <t>Penyediaan Bahan Logistik Kantor</t>
  </si>
  <si>
    <t>Jumlah Paket Bahan Logistik Kantor yang Disediakan</t>
  </si>
  <si>
    <t>15</t>
  </si>
  <si>
    <t>Penyediaan barang Cetak dan Penggandaan</t>
  </si>
  <si>
    <t>Jumlah Paket Barang Cetakan dan Penggandaan yang Disediakan</t>
  </si>
  <si>
    <t>6</t>
  </si>
  <si>
    <t>Penyediaan Bahan Bacaan dan Peraturan Perundang-undangan</t>
  </si>
  <si>
    <t>Jumlah Dokumen Bahan Bacaan dan Peraturan Perundang-Undangan yang Disediakan</t>
  </si>
  <si>
    <t>36 Dokumen</t>
  </si>
  <si>
    <t>12</t>
  </si>
  <si>
    <t>Fasilitasi Kunjungan Tamu</t>
  </si>
  <si>
    <t>Jumlah Laporan Fasilitasi Kunjungan Tamu</t>
  </si>
  <si>
    <t>Penyelenggaraan Rapat Koordinasi dan Kunsultasi SKPD</t>
  </si>
  <si>
    <t>Jumlah Laporan Penyelenggaraan Rapat Koordinasi dan Konsultasi SKPD</t>
  </si>
  <si>
    <t>185</t>
  </si>
  <si>
    <t>Pengadaan Barang Milik Daerah Penunjang Urusan Pemerintahan Daerah</t>
  </si>
  <si>
    <t>Persentase BMD-PD Penunjang yang terpenuhi</t>
  </si>
  <si>
    <t>0</t>
  </si>
  <si>
    <t>Pengadaan Mebel</t>
  </si>
  <si>
    <t>Jumlah paket mebel yang disediakan</t>
  </si>
  <si>
    <t>Pengadaan Peralatan dan Mesin Lainnya</t>
  </si>
  <si>
    <t>Jumlah unit peralatan dan mesin lainnya  yang disediakan</t>
  </si>
  <si>
    <t>Pengadaan Sarana dan Prasarana Gedung Kantor atau Bangunan Lainnya</t>
  </si>
  <si>
    <t>Jumlah unit sarana dan prasarana Gedung kantor atau bangunan lainnya yang disediakan</t>
  </si>
  <si>
    <t>4 Unit</t>
  </si>
  <si>
    <t>Kegiatan Penyediaan Jasa Penunjang Urusan Pemerintahan Daerah</t>
  </si>
  <si>
    <t>Persentase rata-rata capaian kinerja Penyediaan Jasa Penunjang Urusan Pemerintahan Daerah</t>
  </si>
  <si>
    <t>Penyediaan Surat Menyurat</t>
  </si>
  <si>
    <t>Jumlah laporan penyediaan jasa surat menyurat</t>
  </si>
  <si>
    <t>Penyedian Jasa Komunikasi, Sember Daya Air dan Listrik</t>
  </si>
  <si>
    <t>Jumlah Laporan Penyediaan Jasa Komunikasi, Sumber Daya Air dan Listrik yang Disediakan</t>
  </si>
  <si>
    <t>3 bulan pembayaran Air dan Listrik</t>
  </si>
  <si>
    <t>Penyediaan Jasa Peralatan dan Perlengkapan Kantor</t>
  </si>
  <si>
    <t xml:space="preserve">Jumlah laporan penyediaan jasa peralatan dan perlengkapan kantor yang disediakan </t>
  </si>
  <si>
    <t>2 Laporan</t>
  </si>
  <si>
    <t>Penyedian Jasa Pelayanan Umum Kantor</t>
  </si>
  <si>
    <t xml:space="preserve">Jumlah laporan penyediaan jasa pelayanan umum kantor  yang disediakan </t>
  </si>
  <si>
    <t>Kegiatan Pemeliharaan Barang Milik Daerah Penunjang Urusan Pemerintahan Daerah</t>
  </si>
  <si>
    <t xml:space="preserve">Persentase Barang Milik Daerah penunjang urusan pemerintahan yang terpelihara dengan baik </t>
  </si>
  <si>
    <t>Penyedian Jasa Pemeliharaan,Biaya Pemeliharaan,Pajak, dan Perizinan Kendaraan Dinas Oprasional atau Lapangan</t>
  </si>
  <si>
    <t>Jumlah kendaraan dinas operasional atau lapangan yang  dipelihara dan dibayarkan pajak dan perizinannya</t>
  </si>
  <si>
    <t>3 Unit</t>
  </si>
  <si>
    <t>Pemeliharaan Peralatan dan Mesin Lainnya</t>
  </si>
  <si>
    <t>Jumlah Peralatan dan Mesin Lainnya yang Dipelihara</t>
  </si>
  <si>
    <t>Pemeliharaan/Rehabilitasi Gedung Kantor dan Bangunan Lainnya</t>
  </si>
  <si>
    <t>Jumlah Gedung Kantor dan Bangunan Lainnya yang Dipelihara/ Direhabilitasi</t>
  </si>
  <si>
    <t>Pemeliharaan/Rehabilitasi Sarana dan Prasarana Gedung Kantor atau Bangunan Lainnya</t>
  </si>
  <si>
    <t>Jumlah  sarana dan prasarana gedung kantor dan bangunan lainnya    yang dipelihara/ direhabilitasi</t>
  </si>
  <si>
    <t>10 Unit</t>
  </si>
  <si>
    <t>Camat Mangkutana,</t>
  </si>
  <si>
    <t>ZULKIFLI  ADI  SAPUTRA,  ST</t>
  </si>
  <si>
    <r>
      <rPr>
        <sz val="9"/>
        <color rgb="FF000000"/>
        <rFont val="Century Gothic"/>
        <family val="2"/>
      </rPr>
      <t xml:space="preserve">Pangkat : Penata </t>
    </r>
    <r>
      <rPr>
        <sz val="9"/>
        <color indexed="8"/>
        <rFont val="Century Gothic"/>
        <family val="2"/>
      </rPr>
      <t xml:space="preserve"> Tk. I</t>
    </r>
  </si>
  <si>
    <t>NIP.  19840710  201001 1 026</t>
  </si>
  <si>
    <t xml:space="preserve">KEGIATAN </t>
  </si>
  <si>
    <t>Sub Kegiatan Penyusunan Dokumen Perencanaan Perangkat Daerah</t>
  </si>
  <si>
    <t>Sub Kegiatan Koordinasi dan Penyusunan Dokumen RKA-SKPD</t>
  </si>
  <si>
    <t>Sub Kegiatan Koordinasi dan Penyusunan DPA-SKPD</t>
  </si>
  <si>
    <t>Sub Kegiatan Evaluasi Kinerja Perangkat Daerah</t>
  </si>
  <si>
    <t>Koordinasi dan Penyusunan Laporan Keungan Bulanan/Triwulan/Semesteran SKPD</t>
  </si>
  <si>
    <t>Kegiatan Pengadaan Barang Milik Daerah Penunjang  Urusan Pemerintah Daerah</t>
  </si>
  <si>
    <t>Yang di Evaluasi</t>
  </si>
  <si>
    <t>Sekretaris Camat,</t>
  </si>
  <si>
    <t>Yang melaksanakan Evaluasi</t>
  </si>
  <si>
    <t>SAMUEL  NASRANI, S.IP</t>
  </si>
  <si>
    <t>NIP.  19791112 200604 1 008</t>
  </si>
  <si>
    <t>PERSENTASE CAPAIAN</t>
  </si>
  <si>
    <t>Pelaksanaan Tugas Forum Koordinasi Pimpinan di Kecamatan</t>
  </si>
  <si>
    <t>Fasilitasi Penyusunan Peraturan Desa dan Peraturan Kepala Desa</t>
  </si>
  <si>
    <t>Kasi Pemerintahan Umum,</t>
  </si>
  <si>
    <t>DARMAWATI, SE</t>
  </si>
  <si>
    <t>NIP. 19701024 1993 2 005</t>
  </si>
  <si>
    <r>
      <rPr>
        <sz val="12"/>
        <color rgb="FF000000"/>
        <rFont val="Century Gothic"/>
        <family val="2"/>
      </rPr>
      <t xml:space="preserve">Pangkat : Penata </t>
    </r>
    <r>
      <rPr>
        <sz val="12"/>
        <color indexed="8"/>
        <rFont val="Century Gothic"/>
        <family val="2"/>
      </rPr>
      <t xml:space="preserve"> Tk. I</t>
    </r>
  </si>
  <si>
    <t xml:space="preserve">SUB KEGIATAN </t>
  </si>
  <si>
    <t>PERSENTASE CAPAIAN (%)</t>
  </si>
  <si>
    <t>Kasi Ketertiban dan Ketenraman,</t>
  </si>
  <si>
    <t>MUSLIM, S.Pd</t>
  </si>
  <si>
    <t>NIP. 19750215 200604 1 011</t>
  </si>
  <si>
    <r>
      <rPr>
        <sz val="11"/>
        <color rgb="FF000000"/>
        <rFont val="Century Gothic"/>
        <family val="2"/>
      </rPr>
      <t xml:space="preserve">Pangkat : Penata </t>
    </r>
    <r>
      <rPr>
        <sz val="11"/>
        <color indexed="8"/>
        <rFont val="Century Gothic"/>
        <family val="2"/>
      </rPr>
      <t xml:space="preserve"> Tk. I</t>
    </r>
  </si>
  <si>
    <t>SUB KEGIATAN</t>
  </si>
  <si>
    <t>Peningkatan Partisipasi Masyarakat dalam Forum Musyawarah Perencanaan Pembangunan di Desa</t>
  </si>
  <si>
    <t>Peningkatan Koordinasi Pelaksanaan Pembangunan Kawasan Perdesaan diwilayah Kecamatan</t>
  </si>
  <si>
    <t xml:space="preserve">                      Yang di Evaluasi</t>
  </si>
  <si>
    <t xml:space="preserve">                      Kasi. Pemberdayaan Masyarakat Desa,</t>
  </si>
  <si>
    <t>AHMAD, S. AN</t>
  </si>
  <si>
    <t xml:space="preserve">                      NIP. 19720321 200801 1 002</t>
  </si>
  <si>
    <t>Pelaksanaan Urusan Pemerintahan yang terkait dengan Pelayanan Perizinan Non Usaha</t>
  </si>
  <si>
    <t>TW 1</t>
  </si>
  <si>
    <t xml:space="preserve">TW 2 </t>
  </si>
  <si>
    <t xml:space="preserve">TW 3 </t>
  </si>
  <si>
    <t xml:space="preserve">TW 4 </t>
  </si>
  <si>
    <t>Kasi. Pelayanan Umum,</t>
  </si>
  <si>
    <t>WARSI SALI PADANG, SE, M.Si</t>
  </si>
  <si>
    <t>NIP. 19701209 200901 2 002</t>
  </si>
  <si>
    <r>
      <rPr>
        <sz val="12"/>
        <color rgb="FF000000"/>
        <rFont val="Arial"/>
        <family val="2"/>
      </rPr>
      <t xml:space="preserve">Pangkat : Penata </t>
    </r>
    <r>
      <rPr>
        <sz val="12"/>
        <color indexed="8"/>
        <rFont val="Arial"/>
        <family val="2"/>
      </rPr>
      <t xml:space="preserve"> Tk. I</t>
    </r>
  </si>
  <si>
    <t xml:space="preserve"> CAPAIAN KINERJA  100%</t>
  </si>
  <si>
    <t>2 Dok</t>
  </si>
  <si>
    <t>Perubahan Renja Tahun  2024</t>
  </si>
  <si>
    <t>DPPA 2024</t>
  </si>
  <si>
    <t>LKpj TW II &amp;  Ev.RKPD TW II</t>
  </si>
  <si>
    <t>Kasubag. Perencanaan dan Kepegawaian,</t>
  </si>
  <si>
    <t xml:space="preserve">SEKRETARIS Camat, </t>
  </si>
  <si>
    <t>MERI, S.Pi</t>
  </si>
  <si>
    <t>NIP. 19781005 200801 2 019</t>
  </si>
  <si>
    <r>
      <rPr>
        <sz val="12"/>
        <color rgb="FF000000"/>
        <rFont val="Arial Narrow"/>
        <family val="2"/>
      </rPr>
      <t xml:space="preserve">Pangkat : Penata </t>
    </r>
    <r>
      <rPr>
        <sz val="12"/>
        <color indexed="8"/>
        <rFont val="Arial Narrow"/>
        <family val="2"/>
      </rPr>
      <t xml:space="preserve"> Tk. I</t>
    </r>
  </si>
  <si>
    <t xml:space="preserve"> CAPAIAN KINERJA (%)</t>
  </si>
  <si>
    <t xml:space="preserve">Jumlah Orang yang Menerima Gaji dan Tunjanganya ASN 
</t>
  </si>
  <si>
    <t>18 Org</t>
  </si>
  <si>
    <t>18 Dok</t>
  </si>
  <si>
    <t xml:space="preserve">Laporan Fungsional 1 Laporan        BKU 1 Laporan LRA 1 Laporan    LO 1 Laporan                                                    </t>
  </si>
  <si>
    <t>4 Dok</t>
  </si>
  <si>
    <t>Jumlah SPPD Dalam Daerah 164 dan Luar Daerah 21</t>
  </si>
  <si>
    <t>Pengadaan Peralatan dan Mesin</t>
  </si>
  <si>
    <t>Surat Masuk, Surat Keluar, SK Masuk, SK Keluar</t>
  </si>
  <si>
    <t>Penyediaan Jasa Komunikasi, Sember Daya Air dan Listrik</t>
  </si>
  <si>
    <t>Sewa Tenda</t>
  </si>
  <si>
    <t>2 Org cleaning service &amp; 1 Org administrasi &amp; 1 Org Tenaga UKPBJ</t>
  </si>
  <si>
    <t>1Mobil Dinas &amp; 1 Motor Dinas</t>
  </si>
  <si>
    <t xml:space="preserve"> Laptop 2 + Printer 2</t>
  </si>
  <si>
    <t xml:space="preserve">Gedung Kantor </t>
  </si>
  <si>
    <t>1 Mesin Babat 1 Sound Sistem 4 AC</t>
  </si>
  <si>
    <t>Kasubag. Umum dan Keuangan,</t>
  </si>
  <si>
    <t xml:space="preserve">Sekretaris  Camat  Mangkutana, </t>
  </si>
  <si>
    <t>MANSYUR, S.Sos</t>
  </si>
  <si>
    <t>NIP. 19760105 200801 1 015</t>
  </si>
  <si>
    <t>No</t>
  </si>
  <si>
    <t>21</t>
  </si>
  <si>
    <t>28</t>
  </si>
  <si>
    <t>36</t>
  </si>
  <si>
    <t>190</t>
  </si>
  <si>
    <t>220</t>
  </si>
  <si>
    <t>2 Unit</t>
  </si>
  <si>
    <t>Rak peralatan 2 unit, Lemari penyimpanan, Meja makan besi</t>
  </si>
  <si>
    <t>Lemari Arsip, Printer 2 Unit</t>
  </si>
  <si>
    <t>AC i/2 PK dan Kompor Gas Tanam</t>
  </si>
  <si>
    <t>3 Org cleaning service &amp; 1 Org administrasi &amp; 1 Org Tenaga UKPBJ</t>
  </si>
  <si>
    <t>RKA 2025</t>
  </si>
  <si>
    <t>10 Laporan</t>
  </si>
  <si>
    <t>Dok KGB dan Cuti, Usul Kenaikan pangkat</t>
  </si>
  <si>
    <t>Bimtek Perencanaan, Peningkatan kapasitas Camat (2 Org) dan Penatausahaan BMD</t>
  </si>
  <si>
    <t>Jumlah SPPD Dalam Daerah 184 dan Luar Daerah 6</t>
  </si>
  <si>
    <t>Jumlah SPPD Dalam Daerah 211 dan Luar Daerah 8, 1 kali Luar Daerah</t>
  </si>
  <si>
    <t>Laporan  Triwulanan IV</t>
  </si>
  <si>
    <t>Dok KGB dan Cuti, SKP  TW 3</t>
  </si>
  <si>
    <t xml:space="preserve"> Laptop 1+ Printer 2</t>
  </si>
  <si>
    <t xml:space="preserve"> Laptop 2+ Printer 3+ Komputer 2</t>
  </si>
  <si>
    <t>3 AC</t>
  </si>
  <si>
    <t>1 AC</t>
  </si>
  <si>
    <t xml:space="preserve"> Kegiatan Rapat dan Kunjungan Tamu</t>
  </si>
  <si>
    <t>RKA-P  2024</t>
  </si>
  <si>
    <t>Renja  Tahun 2025</t>
  </si>
  <si>
    <t>Fajar 3 Dok Batara Pos 3</t>
  </si>
  <si>
    <t>8 Laporan</t>
  </si>
  <si>
    <t>Indoesia Pos 3 Dok Fajar  3 Dok  Chanel Timur 3 Dok Batara Pos 3 Dok</t>
  </si>
  <si>
    <t>Indoesia Pos 3 Dok  Fajar  3 Dok  Chanel Timur 3 Dok Batara Pos 3 Dok</t>
  </si>
  <si>
    <t>INDIKATOR</t>
  </si>
  <si>
    <t>TARDET AKHIR RENSTRA</t>
  </si>
  <si>
    <t>Target</t>
  </si>
  <si>
    <t>Realisasi</t>
  </si>
  <si>
    <t>Capaian</t>
  </si>
  <si>
    <t>Meningkatnya Kemampuan Pelayanan Publik Penyelenggaraan Urusan pemerintahan Kecamatan Mangkutana</t>
  </si>
  <si>
    <t>Uraian</t>
  </si>
  <si>
    <t>Indikatir Kinerja</t>
  </si>
  <si>
    <t xml:space="preserve">Program Penyelenggaraan Pemerintahan dan pelayanan Publik </t>
  </si>
  <si>
    <t xml:space="preserve">Program Koordinasi ketentraman dan Ketertiban Umum </t>
  </si>
  <si>
    <t xml:space="preserve">Program Penyelenggaraan urusan pemerintahan Umum </t>
  </si>
  <si>
    <t>Capaian (%)</t>
  </si>
  <si>
    <t>Evaluasi Hasil Renja Tahun 2025</t>
  </si>
  <si>
    <t>TRIWULAN I</t>
  </si>
  <si>
    <t>Kecamatan Mangkutana</t>
  </si>
  <si>
    <t>Sasaran</t>
  </si>
  <si>
    <t>Program/Kegiatan</t>
  </si>
  <si>
    <t>Indikator Kinerja Program (outcome)/ Kegiatan (output)</t>
  </si>
  <si>
    <t>Target Akhir Periode Renstra</t>
  </si>
  <si>
    <t>Realisasi Capaian Kinerja Renstra sampai dengan Renja Tahun 2024  (n-2)</t>
  </si>
  <si>
    <t>Target kinerja dan anggaran berjalan tahun 2025 (n-1) yang dievaluasi</t>
  </si>
  <si>
    <t>Realisasi Kinerja Sampai Dengan Triwulan</t>
  </si>
  <si>
    <t>Realisasi Capaian Kinerja dan Anggaran Renja yang dievaluasi (2025)</t>
  </si>
  <si>
    <t>Tingkat Capaian Kinerja dan Realisasi Anggaran Renja Tahun 2025 (%)</t>
  </si>
  <si>
    <t>Realisasi Kinerja dan Anggaran Renstra s/d Tahun 2025(Akhir Tahun Pelaksanaan Renstra Tahun 2025)</t>
  </si>
  <si>
    <t>Tingkat Capaian Kinerja dan Realisasi Anggaran Renstra  s/d tahun 2025 (%)</t>
  </si>
  <si>
    <t>SKPD Penanggungjawab</t>
  </si>
  <si>
    <t>Keterangan</t>
  </si>
  <si>
    <t>I</t>
  </si>
  <si>
    <t>II</t>
  </si>
  <si>
    <t>III</t>
  </si>
  <si>
    <t>IV</t>
  </si>
  <si>
    <t>13=12/7x100%</t>
  </si>
  <si>
    <t>14 = 6 + 12</t>
  </si>
  <si>
    <t>15=14/5 x100%</t>
  </si>
  <si>
    <t>K</t>
  </si>
  <si>
    <t>Rp</t>
  </si>
  <si>
    <t>Semua Bidang</t>
  </si>
  <si>
    <t>PROGRAM PENUNJANG URUSAN PEMERINTAHAN DAERAH KABUPATEN/KOTA</t>
  </si>
  <si>
    <t>Kecamatan    Mangkutana</t>
  </si>
  <si>
    <t>Perencanaan, Penganggaran, dan Evaluasi Kinerja Perangkat Daerah</t>
  </si>
  <si>
    <t>Persentase penyusunan dokumen perencanaan, penganggaran &amp; evaluasi tepat waktu (''%) (%)</t>
  </si>
  <si>
    <t>Jumlah dokumen perencanaan perangkat daerah yang disusun (Dokumen)</t>
  </si>
  <si>
    <t>Tidak Ada</t>
  </si>
  <si>
    <t>*Jumlah Dokumen RKA-SKPD dan Laporan Hasil Koordinasi Penyusunan Dokumen RKA-SKPD (Dokumen)</t>
  </si>
  <si>
    <t>*Jumlah Dokumen DPA-SKPD dan Laporan Hasil Koordinasi Penyusunan Dokumen DPA-SKPD (Dokumen)</t>
  </si>
  <si>
    <t>*Jumlah Laporan Evaluasi Kinerja Perangkat Daerah (Laporan)</t>
  </si>
  <si>
    <t>Administrasi Keuangan Perangkat Daerah</t>
  </si>
  <si>
    <t>Persentase administrasi keuangan yang terselenggara dengan baik (''%) (%)</t>
  </si>
  <si>
    <t>*Jumlah Orang yang Menerima Gaji dan Tunjangan ASN (Orang/bulan)</t>
  </si>
  <si>
    <t>*Jumlah Laporan Keuangan Bulanan/ Triwulanan/ Semesteran SKPD dan Laporan Koordinasi Penyusunan Laporan Keuangan Bulanan/Triwulanan/Semesteran SKPD (Laporan)</t>
  </si>
  <si>
    <t>Administrasi Barang Milik Daerah pada Perangkat Daerah</t>
  </si>
  <si>
    <t>Persentase BMD yang Diadministrasikan sesuai standar (''%) (%)</t>
  </si>
  <si>
    <t>Jumlah Laporan Penatausahaan Barang Milik Daerah pada SKPD (Laporan)</t>
  </si>
  <si>
    <t>Persentase Rara-rata Capaian kinerja Administrasi Kepegawaian Perangkat Daerah (''%) (%)</t>
  </si>
  <si>
    <t>Pendataan dan Pengolahan Administrasi Kepegawaian</t>
  </si>
  <si>
    <t>*Jumlah Dokumen Pendataan dan Pengolahan Administrasi Kepegawaian (Dokumen)</t>
  </si>
  <si>
    <t>Bimbingan Teknis Implementasi Peraturan Perundang-Undangan</t>
  </si>
  <si>
    <t>*Jumlah Orang yang Mengikuti Bimbingan Teknis Implementasi Peraturan Perundang-Undangan (Orang)</t>
  </si>
  <si>
    <t>Persentase Rata- Rata Capaian Kinerja administrasi umum PD (''%) (%)</t>
  </si>
  <si>
    <t>*Jumlah Paket Komponen Instalasi Listrik/Penerangan Bangunan Kantor yang Disediakan (Paket)</t>
  </si>
  <si>
    <t>*Jumlah Paket Bahan Logistik Kantor yang Disediakan (Paket)</t>
  </si>
  <si>
    <t>Penyediaan Barang Cetakan dan Penggandaan</t>
  </si>
  <si>
    <t>*Jumlah Paket Barang Cetakan dan Penggandaan yang Disediakan (Paket)</t>
  </si>
  <si>
    <t>Tersedianya bahan Bacaan dan Peraturan Perundang-Undangan (Jenis)</t>
  </si>
  <si>
    <t>*Jumlah Laporan Fasilitasi Kunjungan Tamu (Laporan)</t>
  </si>
  <si>
    <t>Penyelenggaraan Rapat Koordinasi dan Konsultasi SKPD</t>
  </si>
  <si>
    <t>*Jumlah Laporan Penyelenggaraan Rapat Koordinasi dan Konsultasi SKPD (Laporan)</t>
  </si>
  <si>
    <t>Pengadaan Barang Milik Daerah Penunjang Urusan Pemerintah Daerah</t>
  </si>
  <si>
    <t>Persentase BMD-PD penunjang yang terpenuhi (''''''''%) (1)</t>
  </si>
  <si>
    <t>*Jumlah Paket Mebel yang Disediakan (Unit)</t>
  </si>
  <si>
    <t>*Jumlah Unit Peralatan dan Mesin Lainnya yang Disediakan (Unit)</t>
  </si>
  <si>
    <t>*Jumlah Unit Sarana dan Prasarana Gedung Kantor atau Bangunan Lainnya yang Disediakan (Unit)</t>
  </si>
  <si>
    <t>Penyediaan Jasa Penunjang Urusan Pemerintahan Daerah</t>
  </si>
  <si>
    <t>Persentase Rata-Rata Capaian Kiner jasa penunjang urusan pemerintahan daerah (''%) (%)</t>
  </si>
  <si>
    <t>Penyediaan Jasa Surat Menyurat</t>
  </si>
  <si>
    <t>*Jumlah Laporan Penyediaan Jasa Surat Menyurat (Laporan)</t>
  </si>
  <si>
    <t>Penyediaan Jasa Komunikasi, Sumber Daya Air dan Listrik</t>
  </si>
  <si>
    <t>*Jumlah Laporan Penyediaan Jasa Komunikasi, Sumber Daya Air dan Listrik yang Disediakan (Laporan)</t>
  </si>
  <si>
    <t>*Jumlah Laporan Penyediaan Jasa Peralatan dan Perlengkapan Kantor yang Disediakan (Laporan)</t>
  </si>
  <si>
    <t>Penyediaan Jasa Pelayanan Umum Kantor</t>
  </si>
  <si>
    <t>*Jumlah Laporan Penyediaan Jasa Pelayanan Umum Kantor yang Disediakan (Laporan)</t>
  </si>
  <si>
    <t>Pemeliharaan Barang Milik Daerah Penunjang Urusan Pemerintahan Daerah</t>
  </si>
  <si>
    <t>Persentase Barang Milik Daerah penunjang urusan pemerintahan yang terpelihara dengan baik (''%) (%)</t>
  </si>
  <si>
    <t>Penyediaan Jasa Pemeliharaan, Biaya Pemeliharaan, Pajak dan Perizinan Kendaraan Dinas Operasional atau Lapangan</t>
  </si>
  <si>
    <t>*Jumlah Kendaraan Dinas Operasional atau Lapangan yang Dipelihara dan dibayarkan Pajak dan Perizinannya (Unit)</t>
  </si>
  <si>
    <t>*Jumlah Peralatan dan Mesin Lainnya yang Dipelihara (Unit)</t>
  </si>
  <si>
    <t>*Jumlah Gedung Kantor dan Bangunan Lainnya yang Dipelihara/Direhabilitasi (Unit)</t>
  </si>
  <si>
    <t>*Jumlah Sarana dan Prasarana Gedung Kantor atau Bangunan Lainnya yang Dipelihara/Direhabilitasi (Unit)</t>
  </si>
  <si>
    <t>Rata-Rata Capaian Kinerja (%)</t>
  </si>
  <si>
    <t>Predikat Kinerja</t>
  </si>
  <si>
    <t>KECAMATAN</t>
  </si>
  <si>
    <t>PROGRAM PENYELENGGARAAN PEMERINTAHAN DAN PELAYANAN PUBLIK</t>
  </si>
  <si>
    <t>Pelaksanaan Urusan Pemerintahan yang Dilimpahkan kepada Camat</t>
  </si>
  <si>
    <t>Persentase urusan pemerintahan yang dilimpahkan kepada camat yang dilaksanakan ('%) (Persen)</t>
  </si>
  <si>
    <t>*Jumlah Dokumen Non Perizinan Usaha yang Dilaksanakan (Dokumen)</t>
  </si>
  <si>
    <t>PROGRAM PEMBERDAYAAN MASYARAKAT DESA DAN KELURAHAN</t>
  </si>
  <si>
    <t>Koordinasi Kegiatan Pemberdayaan Desa</t>
  </si>
  <si>
    <t>Persentase koordinasi kegiatan pemberdayaan desa yang dilaksanakan (''''%) (1)</t>
  </si>
  <si>
    <t>*Jumlah Lembaga Kemasyarakatan yang Berpartisipasi dalam Forum Musyawarah Perencanaan Pembangunan di Desa (Lembaga Kemasyarakatan)</t>
  </si>
  <si>
    <t>Peningkatan Efektifitas Kegiatan Pemberdayaan Masyarakat di Wilayah Kecamatan</t>
  </si>
  <si>
    <t>*Jumlah Laporan Peningkatan Efektivitas Kegiatan Pemberdayaan Masyarakat di Wilayah Kecamatan (Laporan)</t>
  </si>
  <si>
    <t>PROGRAM KOORDINASI KETENTRAMAN DAN KETERTIBAN UMUM</t>
  </si>
  <si>
    <t>Koordinasi Upaya Penyelenggaraan Ketenteraman dan Ketertiban Umum</t>
  </si>
  <si>
    <t>Persentase koordinasi upaya penyelenggaraan ketenteraman dan ketertiban umum yang dilaksanakan (''''%) (1)</t>
  </si>
  <si>
    <t>Sinergitas dengan Kepolisian Negara Republik Indonesia, Tentara Nasional Indonesia dan Instansi Vertikal di Wilayah Kecamatan</t>
  </si>
  <si>
    <t>*Jumlah Laporan Hasil Sinergitas dengan Kepolisian Negara Republik Indonesia, Tentara Nasional Indonesia dan Instansi Vertikal di Wilayah Kecamatan (Laporan)</t>
  </si>
  <si>
    <t>Harmonisasi Hubungan Dengan Tokoh Agama dan Tokoh Masyarakat</t>
  </si>
  <si>
    <t>*Jumlah Laporan Pelaksanaan Harmonisasi Hubungan dengan Tokoh Agama dan Tokoh Masyarakat (Laporan)</t>
  </si>
  <si>
    <t>Persentase pelaksanaan koordinasi penerapan penegakan Perda dan Perkada (''''%) (1)</t>
  </si>
  <si>
    <t>*Jumlah Laporan Koordinasi/Sinergi dengan Perangkat Daerah yang Tugas dan Fungsinya di Bidang Penegakan Peraturan Perundang-Undangan dan/atau Kepolisian Negara Republik Indonesia (Laporan)</t>
  </si>
  <si>
    <t>PROGRAM PENYELENGGARAAN URUSAN PEMERINTAHAN UMUM</t>
  </si>
  <si>
    <t>Penyelenggaraan Urusan Pemerintahan Umum sesuai Penugasan Kepala Daerah</t>
  </si>
  <si>
    <t>Persentase rekomendasi Forum koordinasi pimpinan kecamatan yang ditindaklanjuti (''''%) (1)</t>
  </si>
  <si>
    <t>*Jumlah Dokumen Tugas Forum Koordinasi Pimpinan di Kecamatan (Dokumen)</t>
  </si>
  <si>
    <t>PROGRAM PEMBINAAN DAN PENGAWASAN PEMERINTAHAN DESA</t>
  </si>
  <si>
    <t>Fasilitasi, Rekomendasi dan Koordinasi Pembinaan dan Pengawasan Pemerintahan Desa</t>
  </si>
  <si>
    <t>Persentase fasilitasi, rekomendasi dan koordinasi pembinaan dan pengawasan Pemerinthan Desa yang dilaksanakan (''''%) (1)</t>
  </si>
  <si>
    <t>*Jumlah Dokumen yang Difasilitasi dalam rangka Penyusunan Peraturan Desa dan Peraturan Kepala Desa (Dokumen)</t>
  </si>
  <si>
    <t>Koordinasi Pelaksanaan Pembangunan Kawasan Perdesaan di Wilayah Kecamatan</t>
  </si>
  <si>
    <t>*Jumlah Laporan Hasil Koordinasi Pelaksanaan Pembangunan Kawasan Perdesaan di Wilayah Kecamatan (Laporan)</t>
  </si>
  <si>
    <t>TOTAL RATA-RATA CAPAIAN KINERJA DAN ANGGARAN DARI SELURUH PROGRAM</t>
  </si>
  <si>
    <t>PREDIKAT KINERJA DARI SELURUH PROGRAM</t>
  </si>
  <si>
    <t>Faktor pendorong keberhasilan pencapaian kinerja :</t>
  </si>
  <si>
    <t xml:space="preserve">Faktor penghambat pencapaian kinerja : </t>
  </si>
  <si>
    <t>Tindak lanjut yang diperlukan dalam triwulan berikutnya*):</t>
  </si>
  <si>
    <t xml:space="preserve">Tindak lanjut yang diperlukan dalam RKPD berikutnya**): </t>
  </si>
  <si>
    <t>No.</t>
  </si>
  <si>
    <t xml:space="preserve">INTERVAL NILAI REALISASI KINERJA </t>
  </si>
  <si>
    <t xml:space="preserve">KRITERIA PENILAIAN REALISASI KINERJA </t>
  </si>
  <si>
    <r>
      <rPr>
        <sz val="10"/>
        <color rgb="FF000000"/>
        <rFont val="Arial Narrow"/>
        <family val="2"/>
      </rPr>
      <t xml:space="preserve">91% </t>
    </r>
    <r>
      <rPr>
        <sz val="12"/>
        <color rgb="FF000000"/>
        <rFont val="Arial Narrow"/>
        <family val="2"/>
      </rPr>
      <t>≤</t>
    </r>
    <r>
      <rPr>
        <sz val="10"/>
        <color rgb="FF000000"/>
        <rFont val="Arial Narrow"/>
        <family val="2"/>
      </rPr>
      <t xml:space="preserve"> 100%</t>
    </r>
  </si>
  <si>
    <t>Sangat tinggi</t>
  </si>
  <si>
    <r>
      <rPr>
        <sz val="10"/>
        <color rgb="FF000000"/>
        <rFont val="Arial Narrow"/>
        <family val="2"/>
      </rPr>
      <t xml:space="preserve">76% </t>
    </r>
    <r>
      <rPr>
        <sz val="12"/>
        <color rgb="FF000000"/>
        <rFont val="Arial Narrow"/>
        <family val="2"/>
      </rPr>
      <t xml:space="preserve">≤ </t>
    </r>
    <r>
      <rPr>
        <sz val="10"/>
        <color rgb="FF000000"/>
        <rFont val="Arial Narrow"/>
        <family val="2"/>
      </rPr>
      <t xml:space="preserve">90% </t>
    </r>
  </si>
  <si>
    <t>Tinggi</t>
  </si>
  <si>
    <r>
      <rPr>
        <sz val="10"/>
        <color rgb="FF000000"/>
        <rFont val="Arial Narrow"/>
        <family val="2"/>
      </rPr>
      <t xml:space="preserve">66% </t>
    </r>
    <r>
      <rPr>
        <sz val="12"/>
        <color rgb="FF000000"/>
        <rFont val="Arial Narrow"/>
        <family val="2"/>
      </rPr>
      <t xml:space="preserve">≤ </t>
    </r>
    <r>
      <rPr>
        <sz val="10"/>
        <color rgb="FF000000"/>
        <rFont val="Arial Narrow"/>
        <family val="2"/>
      </rPr>
      <t>75%</t>
    </r>
  </si>
  <si>
    <t>Sedang</t>
  </si>
  <si>
    <r>
      <rPr>
        <sz val="10"/>
        <color rgb="FF000000"/>
        <rFont val="Arial Narrow"/>
        <family val="2"/>
      </rPr>
      <t xml:space="preserve">51% </t>
    </r>
    <r>
      <rPr>
        <sz val="12"/>
        <color rgb="FF000000"/>
        <rFont val="Arial Narrow"/>
        <family val="2"/>
      </rPr>
      <t xml:space="preserve">≤ </t>
    </r>
    <r>
      <rPr>
        <sz val="10"/>
        <color rgb="FF000000"/>
        <rFont val="Arial Narrow"/>
        <family val="2"/>
      </rPr>
      <t>65%</t>
    </r>
  </si>
  <si>
    <t>Rendah</t>
  </si>
  <si>
    <r>
      <rPr>
        <sz val="12"/>
        <color rgb="FF000000"/>
        <rFont val="Arial Narrow"/>
        <family val="2"/>
      </rPr>
      <t>≤</t>
    </r>
    <r>
      <rPr>
        <sz val="10"/>
        <color rgb="FF000000"/>
        <rFont val="Arial Narrow"/>
        <family val="2"/>
      </rPr>
      <t xml:space="preserve"> 50%</t>
    </r>
  </si>
  <si>
    <t>Sangat Rendah</t>
  </si>
  <si>
    <t>1 Paket</t>
  </si>
  <si>
    <t>5 Unit</t>
  </si>
  <si>
    <t>21 Unit</t>
  </si>
  <si>
    <t>12  Unit</t>
  </si>
  <si>
    <t xml:space="preserve">Mangkutana,   8 April 2025 </t>
  </si>
  <si>
    <t xml:space="preserve">Gaji dan Tunjangan 18 Orang  ASN </t>
  </si>
  <si>
    <t>BKU=3 Laporan, LRA=1 Laporan</t>
  </si>
  <si>
    <t>Laporan  Kartu Inventaris Barang</t>
  </si>
  <si>
    <t>Surat kabar Indonesia Pos= 3 Dok, Fajar=3 Dok</t>
  </si>
  <si>
    <t>Lap. Surat Masuk dan Surat keluar</t>
  </si>
  <si>
    <t>Lap 3 bln pembayaran listrik (5 rekening) dan Air (3 rekening)</t>
  </si>
  <si>
    <t>Lap. Sewa Tenda dan Lap. Sewa Meja serta Kursi</t>
  </si>
  <si>
    <t>Lap. Honor Jasa tenaga kebersihan 2 Org,Honor jasa tenaga administrasi  3 Org, Honor Tenaga UKPBJ 1 Org.</t>
  </si>
  <si>
    <t>I Unit mobil Dinas (Pembayaran pajak)</t>
  </si>
  <si>
    <t>Jasa pemeliharaan AC 1 Unit</t>
  </si>
  <si>
    <t>EVALUASI KINERJA TRIWULAN  I  KASUBBAG UMUM DAN KEUANGAN</t>
  </si>
  <si>
    <t>TAHUN 2025</t>
  </si>
  <si>
    <t>EVALUASI KINERJA  TRIWULAN I KASUBBAG.  PERENCANAAN DAN KEPEGAWAIAN</t>
  </si>
  <si>
    <t>Dokumen DPA  TA. 2025</t>
  </si>
  <si>
    <t>LAKIP 2024,LKPJ 2024,LKpj TW I, Ev.RKPD TW I</t>
  </si>
  <si>
    <t>Dokumen SKP,Pengusulan  Cuti, dan pengusulan kenaikan  Pangkat</t>
  </si>
  <si>
    <t>Mangkutana,   8 April  2025</t>
  </si>
  <si>
    <t>EVALUASI KINERJA  TRIWULAN I  KEPALA SEKSI PELAYANAN UMUM</t>
  </si>
  <si>
    <t>EVALUASI KINERJA  TRIWULAN I KEPALA SEKSI PEMBERDAYAAN MASYARAKAT DESA</t>
  </si>
  <si>
    <t>Mangkutana,  8  April  2025</t>
  </si>
  <si>
    <t>EVALUASI KINERJA TRIWULAN I KEPALA SEKSI  KETENTRAMAN DAN KETERTIBAN UMUM</t>
  </si>
  <si>
    <t>Mangkutana, 8 April  2025</t>
  </si>
  <si>
    <t>EVALUASI KINERJA TRIWULAN I  KEPALA SEKSI PEMERINTAHAN UMUM</t>
  </si>
  <si>
    <t>Mangkutana,  8 April  2025</t>
  </si>
  <si>
    <t>EVALUASI KINERJA SEKRETARIS CAMAT TRIWULAN I</t>
  </si>
  <si>
    <t>LAKIP 2024,LKPJ 2024, LKpj TW I, Ev.RKPD TW I</t>
  </si>
  <si>
    <t>5  Unit</t>
  </si>
  <si>
    <t>12 Unit</t>
  </si>
  <si>
    <t>Mangkutana, 8 April 2025</t>
  </si>
  <si>
    <t>8  Laporan</t>
  </si>
  <si>
    <t>4  Laporan</t>
  </si>
  <si>
    <t>72,65</t>
  </si>
  <si>
    <t>Mangkutana, 8  April  2025</t>
  </si>
  <si>
    <t>21  Unit</t>
  </si>
  <si>
    <t>I Unit Mobil Dinas (Pembayaran pajak)</t>
  </si>
  <si>
    <t>4 Org</t>
  </si>
  <si>
    <t>4  Org</t>
  </si>
  <si>
    <t>EVALUASI ATAS RENCANA AKSI  TRIWULAN I</t>
  </si>
  <si>
    <t>10 Lembaga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</si>
</sst>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p&quot;* #,##0.00_);_(&quot;Rp&quot;* \(#,##0.00\);_(&quot;Rp&quot;* &quot;-&quot;??_);_(@_)"/>
    <numFmt numFmtId="165" formatCode="_-* #,##0_-;\-* #,##0_-;_-* &quot;-&quot;_-;_-@_-"/>
    <numFmt numFmtId="166" formatCode="_(* #,##0_);_(* \(#,##0\);_(* &quot;-&quot;??_);_(@_)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sz val="10"/>
      <color rgb="FF000000"/>
      <name val="Century Gothic"/>
      <family val="2"/>
    </font>
    <font>
      <sz val="11"/>
      <color theme="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name val="Arial Narrow"/>
      <family val="2"/>
    </font>
    <font>
      <sz val="11"/>
      <color rgb="FF000000"/>
      <name val="Century Gothic"/>
      <family val="2"/>
    </font>
    <font>
      <b/>
      <u/>
      <sz val="11"/>
      <color theme="1"/>
      <name val="Century Gothic"/>
      <family val="2"/>
    </font>
    <font>
      <b/>
      <u/>
      <sz val="11"/>
      <color rgb="FF000000"/>
      <name val="Century Gothic"/>
      <family val="2"/>
    </font>
    <font>
      <sz val="12"/>
      <color theme="1"/>
      <name val="Arial Narrow"/>
      <family val="2"/>
    </font>
    <font>
      <i/>
      <sz val="11"/>
      <color theme="1"/>
      <name val="Century Gothic"/>
      <family val="2"/>
    </font>
    <font>
      <b/>
      <u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00"/>
      <name val="Arial"/>
      <family val="2"/>
    </font>
    <font>
      <sz val="10"/>
      <color theme="0"/>
      <name val="Arial Narrow"/>
      <family val="2"/>
    </font>
    <font>
      <b/>
      <sz val="12"/>
      <color theme="1"/>
      <name val="Century Gothic"/>
      <family val="2"/>
    </font>
    <font>
      <i/>
      <sz val="10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u/>
      <sz val="12"/>
      <color theme="1"/>
      <name val="Century Gothic"/>
      <family val="2"/>
    </font>
    <font>
      <b/>
      <u/>
      <sz val="12"/>
      <color rgb="FF000000"/>
      <name val="Century Gothic"/>
      <family val="2"/>
    </font>
    <font>
      <sz val="12"/>
      <color theme="1"/>
      <name val="Tahoma"/>
      <family val="2"/>
    </font>
    <font>
      <sz val="11"/>
      <color theme="0"/>
      <name val="Arial Narrow"/>
      <family val="2"/>
    </font>
    <font>
      <b/>
      <sz val="9"/>
      <name val="Century Gothic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name val="Century Gothic"/>
      <family val="2"/>
    </font>
    <font>
      <sz val="9"/>
      <color indexed="8"/>
      <name val="Century Gothic"/>
      <family val="2"/>
    </font>
    <font>
      <b/>
      <sz val="9"/>
      <color theme="1"/>
      <name val="Calibri"/>
      <family val="2"/>
      <scheme val="minor"/>
    </font>
    <font>
      <sz val="9"/>
      <color theme="0"/>
      <name val="Century Gothic"/>
      <family val="2"/>
    </font>
    <font>
      <b/>
      <u/>
      <sz val="9"/>
      <color rgb="FF000000"/>
      <name val="Century Gothic"/>
      <family val="2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u/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Century Gothic"/>
      <family val="2"/>
    </font>
    <font>
      <b/>
      <sz val="9"/>
      <name val="Tahoma"/>
      <family val="2"/>
    </font>
    <font>
      <sz val="9"/>
      <name val="Tahoma"/>
      <family val="2"/>
    </font>
    <font>
      <sz val="11"/>
      <color rgb="FF000000"/>
      <name val="Calibri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Arial Narrow"/>
      <family val="2"/>
    </font>
    <font>
      <sz val="11"/>
      <name val="Century Gothic"/>
      <family val="2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sz val="11"/>
      <color indexed="8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indexed="8"/>
      <name val="Arial"/>
      <family val="2"/>
    </font>
    <font>
      <b/>
      <i/>
      <sz val="8"/>
      <color rgb="FF000000"/>
      <name val="Arial Narrow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FFFFFF"/>
      <name val="Arial Narrow"/>
      <family val="2"/>
    </font>
    <font>
      <b/>
      <sz val="11"/>
      <color rgb="FF000000"/>
      <name val="Arial Narrow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b/>
      <sz val="8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Bookman Old Style"/>
      <family val="1"/>
    </font>
    <font>
      <sz val="10"/>
      <color rgb="FF000000"/>
      <name val="Arial Narrow"/>
      <family val="2"/>
    </font>
    <font>
      <sz val="12"/>
      <color rgb="FF000000"/>
      <name val="Arial Narrow"/>
      <family val="2"/>
    </font>
    <font>
      <sz val="10"/>
      <color theme="0"/>
      <name val="Century Gothic"/>
      <family val="2"/>
    </font>
    <font>
      <sz val="12"/>
      <color theme="0"/>
      <name val="Arial"/>
      <family val="2"/>
    </font>
    <font>
      <sz val="12"/>
      <color theme="0"/>
      <name val="Century Gothic"/>
      <family val="2"/>
    </font>
    <font>
      <b/>
      <sz val="9"/>
      <color rgb="FF00000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A4A"/>
        <bgColor rgb="FF000000"/>
      </patternFill>
    </fill>
    <fill>
      <patternFill patternType="solid">
        <fgColor rgb="FFF2DBDB"/>
        <bgColor rgb="FFFFFFFF"/>
      </patternFill>
    </fill>
    <fill>
      <patternFill patternType="solid">
        <fgColor rgb="FFCBF9C9"/>
        <bgColor rgb="FF000000"/>
      </patternFill>
    </fill>
    <fill>
      <patternFill patternType="solid">
        <fgColor rgb="FFCBF9C9"/>
        <bgColor rgb="FFFFFFFF"/>
      </patternFill>
    </fill>
    <fill>
      <patternFill patternType="solid">
        <fgColor rgb="FFD0E8FD"/>
        <bgColor rgb="FF000000"/>
      </patternFill>
    </fill>
    <fill>
      <patternFill patternType="solid">
        <fgColor rgb="FFD0E8FD"/>
        <bgColor rgb="FFFFFFFF"/>
      </patternFill>
    </fill>
    <fill>
      <patternFill patternType="solid">
        <fgColor rgb="FFFFFFFF"/>
        <bgColor rgb="FFFFFFFF"/>
      </patternFill>
    </fill>
  </fills>
  <borders count="1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44">
    <xf numFmtId="0" fontId="0" fillId="0" borderId="0"/>
    <xf numFmtId="43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/>
    <xf numFmtId="0" fontId="57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>
      <alignment vertical="top"/>
    </xf>
    <xf numFmtId="0" fontId="59" fillId="0" borderId="0">
      <alignment vertical="top"/>
    </xf>
    <xf numFmtId="0" fontId="60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4" fillId="0" borderId="0"/>
    <xf numFmtId="0" fontId="59" fillId="0" borderId="0">
      <alignment vertical="top"/>
    </xf>
    <xf numFmtId="0" fontId="59" fillId="0" borderId="0">
      <alignment vertical="top"/>
    </xf>
    <xf numFmtId="0" fontId="56" fillId="0" borderId="0"/>
    <xf numFmtId="0" fontId="60" fillId="0" borderId="0"/>
    <xf numFmtId="0" fontId="55" fillId="0" borderId="0"/>
    <xf numFmtId="0" fontId="57" fillId="0" borderId="0"/>
    <xf numFmtId="0" fontId="59" fillId="0" borderId="0">
      <alignment vertical="top"/>
    </xf>
    <xf numFmtId="0" fontId="59" fillId="0" borderId="0">
      <alignment vertical="top"/>
    </xf>
    <xf numFmtId="0" fontId="58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4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4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7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4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4" fillId="0" borderId="0"/>
    <xf numFmtId="0" fontId="59" fillId="0" borderId="0">
      <alignment vertical="top"/>
    </xf>
    <xf numFmtId="0" fontId="58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4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4" fillId="0" borderId="0"/>
    <xf numFmtId="0" fontId="57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61" fillId="0" borderId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2" fillId="3" borderId="0">
      <alignment horizontal="left" vertical="top"/>
    </xf>
    <xf numFmtId="0" fontId="62" fillId="3" borderId="0">
      <alignment horizontal="right" vertical="top"/>
    </xf>
    <xf numFmtId="0" fontId="63" fillId="3" borderId="0">
      <alignment horizontal="left" vertical="top"/>
    </xf>
    <xf numFmtId="0" fontId="64" fillId="3" borderId="0">
      <alignment horizontal="left" vertical="top"/>
    </xf>
    <xf numFmtId="0" fontId="64" fillId="3" borderId="0">
      <alignment horizontal="right" vertical="top"/>
    </xf>
    <xf numFmtId="0" fontId="63" fillId="3" borderId="0">
      <alignment horizontal="right" vertical="top"/>
    </xf>
    <xf numFmtId="0" fontId="63" fillId="3" borderId="0">
      <alignment horizontal="right" vertical="top"/>
    </xf>
    <xf numFmtId="0" fontId="65" fillId="3" borderId="0">
      <alignment horizontal="center" vertical="top"/>
    </xf>
    <xf numFmtId="0" fontId="62" fillId="3" borderId="0">
      <alignment horizontal="left" vertical="top"/>
    </xf>
    <xf numFmtId="0" fontId="66" fillId="3" borderId="0">
      <alignment horizontal="center" vertical="top"/>
    </xf>
    <xf numFmtId="0" fontId="66" fillId="3" borderId="0">
      <alignment horizontal="right" vertical="top"/>
    </xf>
    <xf numFmtId="0" fontId="66" fillId="3" borderId="0">
      <alignment horizontal="left" vertical="top"/>
    </xf>
    <xf numFmtId="0" fontId="65" fillId="3" borderId="0">
      <alignment horizontal="right" vertical="center"/>
    </xf>
    <xf numFmtId="0" fontId="72" fillId="0" borderId="0"/>
    <xf numFmtId="0" fontId="72" fillId="0" borderId="0"/>
    <xf numFmtId="0" fontId="72" fillId="0" borderId="0"/>
    <xf numFmtId="0" fontId="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4" fillId="0" borderId="0"/>
    <xf numFmtId="0" fontId="85" fillId="0" borderId="0"/>
    <xf numFmtId="41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87" fillId="0" borderId="0"/>
    <xf numFmtId="0" fontId="84" fillId="0" borderId="0"/>
    <xf numFmtId="0" fontId="2" fillId="0" borderId="0"/>
    <xf numFmtId="41" fontId="2" fillId="0" borderId="0" applyFont="0" applyFill="0" applyBorder="0" applyAlignment="0" applyProtection="0"/>
    <xf numFmtId="41" fontId="86" fillId="0" borderId="0" applyFont="0" applyFill="0" applyBorder="0" applyAlignment="0" applyProtection="0"/>
    <xf numFmtId="41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4" fillId="0" borderId="0"/>
    <xf numFmtId="0" fontId="86" fillId="0" borderId="0"/>
    <xf numFmtId="0" fontId="86" fillId="0" borderId="0"/>
    <xf numFmtId="0" fontId="2" fillId="0" borderId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72" fillId="0" borderId="0"/>
    <xf numFmtId="164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5" fillId="0" borderId="0"/>
    <xf numFmtId="0" fontId="85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87" fillId="0" borderId="0"/>
    <xf numFmtId="0" fontId="85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0" borderId="0"/>
    <xf numFmtId="0" fontId="2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85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2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2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2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2" fillId="0" borderId="0"/>
    <xf numFmtId="0" fontId="85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7" fillId="0" borderId="0"/>
    <xf numFmtId="0" fontId="85" fillId="0" borderId="0"/>
    <xf numFmtId="0" fontId="85" fillId="0" borderId="0"/>
    <xf numFmtId="0" fontId="85" fillId="0" borderId="0"/>
    <xf numFmtId="0" fontId="90" fillId="3" borderId="0">
      <alignment horizontal="left" vertical="top"/>
    </xf>
    <xf numFmtId="0" fontId="90" fillId="3" borderId="0">
      <alignment horizontal="right" vertical="top"/>
    </xf>
    <xf numFmtId="0" fontId="89" fillId="3" borderId="0">
      <alignment horizontal="left" vertical="top"/>
    </xf>
    <xf numFmtId="0" fontId="92" fillId="3" borderId="0">
      <alignment horizontal="left" vertical="top"/>
    </xf>
    <xf numFmtId="0" fontId="92" fillId="3" borderId="0">
      <alignment horizontal="right" vertical="top"/>
    </xf>
    <xf numFmtId="0" fontId="89" fillId="3" borderId="0">
      <alignment horizontal="right" vertical="top"/>
    </xf>
    <xf numFmtId="0" fontId="89" fillId="3" borderId="0">
      <alignment horizontal="right" vertical="top"/>
    </xf>
    <xf numFmtId="0" fontId="90" fillId="3" borderId="0">
      <alignment horizontal="left" vertical="top"/>
    </xf>
    <xf numFmtId="0" fontId="72" fillId="0" borderId="0"/>
    <xf numFmtId="0" fontId="97" fillId="0" borderId="0"/>
  </cellStyleXfs>
  <cellXfs count="121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66" fontId="9" fillId="2" borderId="6" xfId="1" applyNumberFormat="1" applyFont="1" applyFill="1" applyBorder="1" applyAlignment="1">
      <alignment horizontal="center" vertical="center" wrapText="1"/>
    </xf>
    <xf numFmtId="166" fontId="11" fillId="2" borderId="18" xfId="1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43" fontId="11" fillId="2" borderId="20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top" wrapText="1"/>
    </xf>
    <xf numFmtId="0" fontId="9" fillId="2" borderId="2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166" fontId="11" fillId="2" borderId="25" xfId="1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1" fillId="2" borderId="25" xfId="1" applyNumberFormat="1" applyFont="1" applyFill="1" applyBorder="1" applyAlignment="1">
      <alignment horizontal="center" vertical="center"/>
    </xf>
    <xf numFmtId="166" fontId="12" fillId="2" borderId="27" xfId="1" applyNumberFormat="1" applyFont="1" applyFill="1" applyBorder="1" applyAlignment="1">
      <alignment vertical="top" wrapText="1"/>
    </xf>
    <xf numFmtId="49" fontId="11" fillId="2" borderId="18" xfId="1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left" vertical="center" wrapText="1"/>
    </xf>
    <xf numFmtId="166" fontId="9" fillId="2" borderId="24" xfId="1" applyNumberFormat="1" applyFont="1" applyFill="1" applyBorder="1" applyAlignment="1">
      <alignment horizontal="center" vertical="center" wrapText="1"/>
    </xf>
    <xf numFmtId="166" fontId="11" fillId="2" borderId="9" xfId="1" applyNumberFormat="1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vertical="center" wrapText="1"/>
    </xf>
    <xf numFmtId="166" fontId="9" fillId="2" borderId="26" xfId="1" applyNumberFormat="1" applyFont="1" applyFill="1" applyBorder="1" applyAlignment="1">
      <alignment horizontal="center" vertical="center" wrapText="1"/>
    </xf>
    <xf numFmtId="166" fontId="11" fillId="2" borderId="29" xfId="0" applyNumberFormat="1" applyFont="1" applyFill="1" applyBorder="1" applyAlignment="1">
      <alignment horizontal="center" vertical="center"/>
    </xf>
    <xf numFmtId="43" fontId="11" fillId="2" borderId="9" xfId="0" applyNumberFormat="1" applyFont="1" applyFill="1" applyBorder="1" applyAlignment="1">
      <alignment horizontal="center" vertical="center" wrapText="1"/>
    </xf>
    <xf numFmtId="166" fontId="12" fillId="2" borderId="27" xfId="1" applyNumberFormat="1" applyFont="1" applyFill="1" applyBorder="1" applyAlignment="1">
      <alignment horizontal="left" vertical="center" wrapText="1"/>
    </xf>
    <xf numFmtId="41" fontId="11" fillId="2" borderId="30" xfId="1" applyNumberFormat="1" applyFont="1" applyFill="1" applyBorder="1" applyAlignment="1">
      <alignment vertical="center"/>
    </xf>
    <xf numFmtId="166" fontId="11" fillId="2" borderId="7" xfId="1" applyNumberFormat="1" applyFont="1" applyFill="1" applyBorder="1" applyAlignment="1">
      <alignment horizontal="center" vertical="center" wrapText="1"/>
    </xf>
    <xf numFmtId="166" fontId="10" fillId="2" borderId="27" xfId="1" applyNumberFormat="1" applyFont="1" applyFill="1" applyBorder="1" applyAlignment="1">
      <alignment horizontal="left" vertical="center" wrapText="1"/>
    </xf>
    <xf numFmtId="43" fontId="11" fillId="2" borderId="18" xfId="1" applyFont="1" applyFill="1" applyBorder="1" applyAlignment="1">
      <alignment horizontal="center" vertical="center"/>
    </xf>
    <xf numFmtId="166" fontId="10" fillId="2" borderId="22" xfId="1" applyNumberFormat="1" applyFont="1" applyFill="1" applyBorder="1" applyAlignment="1">
      <alignment horizontal="center" vertical="center" wrapText="1"/>
    </xf>
    <xf numFmtId="166" fontId="15" fillId="2" borderId="22" xfId="1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166" fontId="10" fillId="2" borderId="27" xfId="1" applyNumberFormat="1" applyFont="1" applyFill="1" applyBorder="1" applyAlignment="1">
      <alignment horizontal="center" vertical="center" wrapText="1"/>
    </xf>
    <xf numFmtId="43" fontId="9" fillId="2" borderId="6" xfId="0" applyNumberFormat="1" applyFont="1" applyFill="1" applyBorder="1" applyAlignment="1">
      <alignment horizontal="left" vertical="center" wrapText="1"/>
    </xf>
    <xf numFmtId="41" fontId="9" fillId="2" borderId="24" xfId="0" applyNumberFormat="1" applyFont="1" applyFill="1" applyBorder="1" applyAlignment="1">
      <alignment horizontal="left" vertical="center" wrapText="1"/>
    </xf>
    <xf numFmtId="166" fontId="11" fillId="2" borderId="26" xfId="1" applyNumberFormat="1" applyFont="1" applyFill="1" applyBorder="1" applyAlignment="1">
      <alignment horizontal="center" vertical="center" wrapText="1"/>
    </xf>
    <xf numFmtId="166" fontId="16" fillId="2" borderId="7" xfId="1" applyNumberFormat="1" applyFont="1" applyFill="1" applyBorder="1" applyAlignment="1">
      <alignment horizontal="center" vertical="center" wrapText="1"/>
    </xf>
    <xf numFmtId="43" fontId="17" fillId="2" borderId="7" xfId="1" applyFont="1" applyFill="1" applyBorder="1" applyAlignment="1">
      <alignment horizontal="center" vertical="center"/>
    </xf>
    <xf numFmtId="166" fontId="16" fillId="2" borderId="18" xfId="1" applyNumberFormat="1" applyFont="1" applyFill="1" applyBorder="1" applyAlignment="1">
      <alignment horizontal="center" vertical="center" wrapText="1"/>
    </xf>
    <xf numFmtId="41" fontId="16" fillId="2" borderId="30" xfId="1" applyNumberFormat="1" applyFont="1" applyFill="1" applyBorder="1" applyAlignment="1">
      <alignment vertical="center" wrapText="1"/>
    </xf>
    <xf numFmtId="43" fontId="17" fillId="2" borderId="18" xfId="1" applyFont="1" applyFill="1" applyBorder="1" applyAlignment="1">
      <alignment horizontal="center" vertical="center"/>
    </xf>
    <xf numFmtId="41" fontId="17" fillId="2" borderId="30" xfId="1" applyNumberFormat="1" applyFont="1" applyFill="1" applyBorder="1" applyAlignment="1">
      <alignment vertical="center" wrapText="1"/>
    </xf>
    <xf numFmtId="166" fontId="16" fillId="2" borderId="25" xfId="1" applyNumberFormat="1" applyFont="1" applyFill="1" applyBorder="1" applyAlignment="1">
      <alignment horizontal="center" vertical="center" wrapText="1"/>
    </xf>
    <xf numFmtId="41" fontId="17" fillId="2" borderId="29" xfId="1" applyNumberFormat="1" applyFont="1" applyFill="1" applyBorder="1" applyAlignment="1">
      <alignment vertical="center" wrapText="1"/>
    </xf>
    <xf numFmtId="43" fontId="17" fillId="2" borderId="9" xfId="1" applyFont="1" applyFill="1" applyBorder="1" applyAlignment="1">
      <alignment horizontal="center" vertical="center"/>
    </xf>
    <xf numFmtId="41" fontId="9" fillId="2" borderId="26" xfId="0" applyNumberFormat="1" applyFont="1" applyFill="1" applyBorder="1" applyAlignment="1">
      <alignment horizontal="left" vertical="center" wrapText="1"/>
    </xf>
    <xf numFmtId="41" fontId="11" fillId="2" borderId="30" xfId="1" applyNumberFormat="1" applyFont="1" applyFill="1" applyBorder="1" applyAlignment="1">
      <alignment horizontal="center" vertical="center" wrapText="1"/>
    </xf>
    <xf numFmtId="0" fontId="9" fillId="2" borderId="22" xfId="0" applyFont="1" applyFill="1" applyBorder="1"/>
    <xf numFmtId="41" fontId="9" fillId="2" borderId="6" xfId="0" applyNumberFormat="1" applyFont="1" applyFill="1" applyBorder="1" applyAlignment="1">
      <alignment horizontal="left" vertical="center" wrapText="1"/>
    </xf>
    <xf numFmtId="166" fontId="11" fillId="2" borderId="6" xfId="1" applyNumberFormat="1" applyFont="1" applyFill="1" applyBorder="1" applyAlignment="1">
      <alignment horizontal="center" vertical="center" wrapText="1"/>
    </xf>
    <xf numFmtId="166" fontId="10" fillId="2" borderId="27" xfId="1" applyNumberFormat="1" applyFont="1" applyFill="1" applyBorder="1" applyAlignment="1">
      <alignment vertical="top" wrapText="1"/>
    </xf>
    <xf numFmtId="166" fontId="10" fillId="2" borderId="22" xfId="1" applyNumberFormat="1" applyFont="1" applyFill="1" applyBorder="1" applyAlignment="1">
      <alignment vertical="top" wrapText="1"/>
    </xf>
    <xf numFmtId="166" fontId="11" fillId="2" borderId="24" xfId="1" applyNumberFormat="1" applyFont="1" applyFill="1" applyBorder="1" applyAlignment="1">
      <alignment horizontal="center" vertical="center" wrapText="1"/>
    </xf>
    <xf numFmtId="41" fontId="11" fillId="2" borderId="29" xfId="1" applyNumberFormat="1" applyFont="1" applyFill="1" applyBorder="1" applyAlignment="1">
      <alignment horizontal="center" vertical="center" wrapText="1"/>
    </xf>
    <xf numFmtId="166" fontId="15" fillId="2" borderId="27" xfId="1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14" fillId="0" borderId="26" xfId="0" applyFont="1" applyBorder="1" applyAlignment="1">
      <alignment vertical="center" wrapText="1"/>
    </xf>
    <xf numFmtId="0" fontId="11" fillId="2" borderId="18" xfId="1" applyNumberFormat="1" applyFont="1" applyFill="1" applyBorder="1" applyAlignment="1">
      <alignment horizontal="center" vertical="center"/>
    </xf>
    <xf numFmtId="43" fontId="11" fillId="2" borderId="18" xfId="1" applyFont="1" applyFill="1" applyBorder="1" applyAlignment="1">
      <alignment vertical="center"/>
    </xf>
    <xf numFmtId="0" fontId="11" fillId="2" borderId="22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2" fillId="2" borderId="20" xfId="1" applyNumberFormat="1" applyFont="1" applyFill="1" applyBorder="1" applyAlignment="1">
      <alignment horizontal="center" vertical="center"/>
    </xf>
    <xf numFmtId="43" fontId="11" fillId="2" borderId="20" xfId="1" applyFont="1" applyFill="1" applyBorder="1" applyAlignment="1">
      <alignment vertical="center"/>
    </xf>
    <xf numFmtId="0" fontId="18" fillId="2" borderId="0" xfId="0" applyFont="1" applyFill="1"/>
    <xf numFmtId="166" fontId="5" fillId="2" borderId="0" xfId="0" applyNumberFormat="1" applyFont="1" applyFill="1"/>
    <xf numFmtId="49" fontId="4" fillId="2" borderId="0" xfId="0" applyNumberFormat="1" applyFont="1" applyFill="1"/>
    <xf numFmtId="166" fontId="10" fillId="2" borderId="22" xfId="1" applyNumberFormat="1" applyFont="1" applyFill="1" applyBorder="1" applyAlignment="1">
      <alignment horizontal="left" vertical="center" wrapText="1"/>
    </xf>
    <xf numFmtId="41" fontId="12" fillId="2" borderId="20" xfId="1" applyNumberFormat="1" applyFont="1" applyFill="1" applyBorder="1" applyAlignment="1">
      <alignment vertical="center"/>
    </xf>
    <xf numFmtId="166" fontId="10" fillId="2" borderId="27" xfId="1" applyNumberFormat="1" applyFont="1" applyFill="1" applyBorder="1" applyAlignment="1">
      <alignment horizontal="left" vertical="top" wrapText="1"/>
    </xf>
    <xf numFmtId="166" fontId="10" fillId="2" borderId="22" xfId="1" applyNumberFormat="1" applyFont="1" applyFill="1" applyBorder="1" applyAlignment="1">
      <alignment horizontal="left" vertical="top" wrapText="1"/>
    </xf>
    <xf numFmtId="0" fontId="13" fillId="0" borderId="16" xfId="0" applyFont="1" applyBorder="1" applyAlignment="1">
      <alignment vertical="center" wrapText="1"/>
    </xf>
    <xf numFmtId="0" fontId="14" fillId="0" borderId="20" xfId="0" applyFont="1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41" fontId="11" fillId="2" borderId="20" xfId="1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1" fontId="12" fillId="2" borderId="20" xfId="1" applyNumberFormat="1" applyFont="1" applyFill="1" applyBorder="1" applyAlignment="1">
      <alignment horizontal="center" vertical="center" wrapText="1"/>
    </xf>
    <xf numFmtId="43" fontId="12" fillId="2" borderId="20" xfId="1" applyFont="1" applyFill="1" applyBorder="1" applyAlignment="1">
      <alignment horizontal="center" vertical="center" wrapText="1"/>
    </xf>
    <xf numFmtId="41" fontId="15" fillId="2" borderId="31" xfId="2" applyFont="1" applyFill="1" applyBorder="1" applyAlignment="1">
      <alignment vertical="center"/>
    </xf>
    <xf numFmtId="0" fontId="10" fillId="2" borderId="21" xfId="210" applyFont="1" applyFill="1" applyBorder="1" applyAlignment="1">
      <alignment wrapText="1"/>
    </xf>
    <xf numFmtId="0" fontId="10" fillId="2" borderId="6" xfId="0" applyFont="1" applyFill="1" applyBorder="1" applyAlignment="1">
      <alignment vertical="top" wrapText="1"/>
    </xf>
    <xf numFmtId="0" fontId="11" fillId="0" borderId="8" xfId="0" applyFont="1" applyBorder="1" applyAlignment="1">
      <alignment horizontal="center" vertical="center"/>
    </xf>
    <xf numFmtId="41" fontId="12" fillId="2" borderId="30" xfId="1" applyNumberFormat="1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0" fillId="2" borderId="33" xfId="210" applyFont="1" applyFill="1" applyBorder="1" applyAlignment="1">
      <alignment wrapText="1"/>
    </xf>
    <xf numFmtId="0" fontId="10" fillId="2" borderId="34" xfId="0" applyFont="1" applyFill="1" applyBorder="1" applyAlignment="1">
      <alignment vertical="top" wrapText="1"/>
    </xf>
    <xf numFmtId="166" fontId="11" fillId="2" borderId="35" xfId="1" applyNumberFormat="1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0" fillId="2" borderId="0" xfId="210" applyFont="1" applyFill="1" applyAlignment="1">
      <alignment wrapText="1"/>
    </xf>
    <xf numFmtId="0" fontId="10" fillId="2" borderId="0" xfId="0" applyFont="1" applyFill="1" applyAlignment="1">
      <alignment vertical="top" wrapText="1"/>
    </xf>
    <xf numFmtId="43" fontId="9" fillId="2" borderId="0" xfId="0" applyNumberFormat="1" applyFont="1" applyFill="1" applyAlignment="1">
      <alignment horizontal="center" vertical="top"/>
    </xf>
    <xf numFmtId="166" fontId="9" fillId="2" borderId="0" xfId="1" applyNumberFormat="1" applyFont="1" applyFill="1" applyBorder="1" applyAlignment="1">
      <alignment horizontal="center" vertical="center" wrapText="1"/>
    </xf>
    <xf numFmtId="0" fontId="10" fillId="2" borderId="0" xfId="1" applyNumberFormat="1" applyFont="1" applyFill="1" applyBorder="1" applyAlignment="1">
      <alignment horizontal="center" vertical="center" wrapText="1"/>
    </xf>
    <xf numFmtId="166" fontId="15" fillId="2" borderId="0" xfId="1" applyNumberFormat="1" applyFont="1" applyFill="1" applyBorder="1" applyAlignment="1">
      <alignment horizontal="center" vertical="center" wrapText="1"/>
    </xf>
    <xf numFmtId="0" fontId="10" fillId="2" borderId="0" xfId="210" applyFont="1" applyFill="1" applyAlignment="1">
      <alignment horizontal="right" wrapText="1"/>
    </xf>
    <xf numFmtId="49" fontId="9" fillId="2" borderId="0" xfId="1" applyNumberFormat="1" applyFont="1" applyFill="1" applyBorder="1" applyAlignment="1">
      <alignment horizontal="center" vertical="center"/>
    </xf>
    <xf numFmtId="43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0" fontId="19" fillId="0" borderId="0" xfId="0" applyFont="1"/>
    <xf numFmtId="0" fontId="20" fillId="2" borderId="0" xfId="0" applyFont="1" applyFill="1"/>
    <xf numFmtId="0" fontId="21" fillId="0" borderId="0" xfId="0" applyFont="1"/>
    <xf numFmtId="49" fontId="9" fillId="2" borderId="0" xfId="0" applyNumberFormat="1" applyFont="1" applyFill="1" applyAlignment="1">
      <alignment horizontal="center"/>
    </xf>
    <xf numFmtId="0" fontId="22" fillId="0" borderId="21" xfId="0" applyFont="1" applyBorder="1" applyAlignment="1">
      <alignment vertical="top" wrapText="1"/>
    </xf>
    <xf numFmtId="166" fontId="7" fillId="2" borderId="6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top" wrapText="1"/>
    </xf>
    <xf numFmtId="166" fontId="9" fillId="2" borderId="18" xfId="1" applyNumberFormat="1" applyFont="1" applyFill="1" applyBorder="1" applyAlignment="1">
      <alignment horizontal="center" vertical="center" wrapText="1"/>
    </xf>
    <xf numFmtId="41" fontId="9" fillId="2" borderId="30" xfId="1" applyNumberFormat="1" applyFont="1" applyFill="1" applyBorder="1" applyAlignment="1">
      <alignment vertical="center" wrapText="1"/>
    </xf>
    <xf numFmtId="41" fontId="9" fillId="2" borderId="18" xfId="1" applyNumberFormat="1" applyFont="1" applyFill="1" applyBorder="1" applyAlignment="1">
      <alignment horizontal="center" vertical="center"/>
    </xf>
    <xf numFmtId="41" fontId="9" fillId="2" borderId="24" xfId="0" applyNumberFormat="1" applyFont="1" applyFill="1" applyBorder="1" applyAlignment="1">
      <alignment horizontal="right" vertical="center"/>
    </xf>
    <xf numFmtId="166" fontId="9" fillId="2" borderId="43" xfId="1" applyNumberFormat="1" applyFont="1" applyFill="1" applyBorder="1" applyAlignment="1">
      <alignment horizontal="center" vertical="center" wrapText="1"/>
    </xf>
    <xf numFmtId="43" fontId="9" fillId="2" borderId="26" xfId="0" applyNumberFormat="1" applyFont="1" applyFill="1" applyBorder="1" applyAlignment="1">
      <alignment horizontal="center" vertical="top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43" fontId="9" fillId="2" borderId="6" xfId="0" applyNumberFormat="1" applyFont="1" applyFill="1" applyBorder="1" applyAlignment="1">
      <alignment horizontal="center" vertical="top"/>
    </xf>
    <xf numFmtId="0" fontId="9" fillId="2" borderId="30" xfId="1" applyNumberFormat="1" applyFont="1" applyFill="1" applyBorder="1" applyAlignment="1">
      <alignment vertical="center" wrapText="1"/>
    </xf>
    <xf numFmtId="43" fontId="9" fillId="2" borderId="24" xfId="0" applyNumberFormat="1" applyFont="1" applyFill="1" applyBorder="1" applyAlignment="1">
      <alignment horizontal="center" vertical="top"/>
    </xf>
    <xf numFmtId="43" fontId="9" fillId="2" borderId="30" xfId="1" applyFont="1" applyFill="1" applyBorder="1" applyAlignment="1">
      <alignment vertical="center" wrapText="1"/>
    </xf>
    <xf numFmtId="166" fontId="9" fillId="2" borderId="22" xfId="1" applyNumberFormat="1" applyFont="1" applyFill="1" applyBorder="1" applyAlignment="1">
      <alignment horizontal="center" vertical="center" wrapText="1"/>
    </xf>
    <xf numFmtId="43" fontId="9" fillId="2" borderId="8" xfId="0" applyNumberFormat="1" applyFont="1" applyFill="1" applyBorder="1" applyAlignment="1">
      <alignment horizontal="center" vertical="top"/>
    </xf>
    <xf numFmtId="43" fontId="9" fillId="2" borderId="29" xfId="0" applyNumberFormat="1" applyFont="1" applyFill="1" applyBorder="1" applyAlignment="1">
      <alignment horizontal="center" vertical="top"/>
    </xf>
    <xf numFmtId="49" fontId="9" fillId="2" borderId="20" xfId="1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0" fillId="0" borderId="24" xfId="0" applyBorder="1" applyAlignment="1">
      <alignment horizontal="left" vertical="top" wrapText="1"/>
    </xf>
    <xf numFmtId="49" fontId="9" fillId="2" borderId="26" xfId="1" applyNumberFormat="1" applyFont="1" applyFill="1" applyBorder="1" applyAlignment="1">
      <alignment horizontal="center" vertical="center" wrapText="1"/>
    </xf>
    <xf numFmtId="41" fontId="11" fillId="2" borderId="20" xfId="0" applyNumberFormat="1" applyFont="1" applyFill="1" applyBorder="1" applyAlignment="1">
      <alignment horizontal="center" vertical="center"/>
    </xf>
    <xf numFmtId="0" fontId="16" fillId="0" borderId="40" xfId="0" applyFont="1" applyBorder="1" applyAlignment="1">
      <alignment vertical="center" wrapText="1"/>
    </xf>
    <xf numFmtId="41" fontId="9" fillId="2" borderId="20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top" wrapText="1"/>
    </xf>
    <xf numFmtId="0" fontId="16" fillId="0" borderId="43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2" borderId="30" xfId="1" applyNumberFormat="1" applyFont="1" applyFill="1" applyBorder="1" applyAlignment="1">
      <alignment vertical="center" wrapText="1"/>
    </xf>
    <xf numFmtId="0" fontId="9" fillId="2" borderId="30" xfId="1" applyNumberFormat="1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vertical="center" wrapText="1"/>
    </xf>
    <xf numFmtId="0" fontId="9" fillId="2" borderId="46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166" fontId="9" fillId="2" borderId="35" xfId="1" applyNumberFormat="1" applyFont="1" applyFill="1" applyBorder="1" applyAlignment="1">
      <alignment horizontal="center" vertical="center" wrapText="1"/>
    </xf>
    <xf numFmtId="41" fontId="9" fillId="2" borderId="47" xfId="1" applyNumberFormat="1" applyFont="1" applyFill="1" applyBorder="1" applyAlignment="1">
      <alignment vertical="center" wrapText="1"/>
    </xf>
    <xf numFmtId="0" fontId="9" fillId="2" borderId="38" xfId="0" applyFont="1" applyFill="1" applyBorder="1"/>
    <xf numFmtId="0" fontId="9" fillId="2" borderId="38" xfId="0" applyFont="1" applyFill="1" applyBorder="1" applyAlignment="1">
      <alignment horizontal="center"/>
    </xf>
    <xf numFmtId="49" fontId="9" fillId="2" borderId="38" xfId="0" applyNumberFormat="1" applyFont="1" applyFill="1" applyBorder="1" applyAlignment="1">
      <alignment horizontal="center"/>
    </xf>
    <xf numFmtId="166" fontId="9" fillId="2" borderId="0" xfId="0" applyNumberFormat="1" applyFont="1" applyFill="1" applyAlignment="1">
      <alignment horizontal="center"/>
    </xf>
    <xf numFmtId="49" fontId="9" fillId="2" borderId="0" xfId="1" applyNumberFormat="1" applyFont="1" applyFill="1" applyBorder="1" applyAlignment="1">
      <alignment vertical="center"/>
    </xf>
    <xf numFmtId="43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right"/>
    </xf>
    <xf numFmtId="43" fontId="9" fillId="2" borderId="0" xfId="0" applyNumberFormat="1" applyFont="1" applyFill="1"/>
    <xf numFmtId="41" fontId="9" fillId="2" borderId="0" xfId="0" applyNumberFormat="1" applyFont="1" applyFill="1"/>
    <xf numFmtId="0" fontId="24" fillId="0" borderId="0" xfId="0" applyFont="1"/>
    <xf numFmtId="0" fontId="25" fillId="0" borderId="0" xfId="0" applyFont="1"/>
    <xf numFmtId="49" fontId="19" fillId="0" borderId="0" xfId="0" applyNumberFormat="1" applyFont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/>
    </xf>
    <xf numFmtId="49" fontId="26" fillId="2" borderId="9" xfId="0" applyNumberFormat="1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left" vertical="top" wrapText="1"/>
    </xf>
    <xf numFmtId="41" fontId="27" fillId="2" borderId="20" xfId="0" applyNumberFormat="1" applyFont="1" applyFill="1" applyBorder="1" applyAlignment="1">
      <alignment horizontal="center" vertical="center"/>
    </xf>
    <xf numFmtId="166" fontId="27" fillId="2" borderId="18" xfId="1" applyNumberFormat="1" applyFont="1" applyFill="1" applyBorder="1" applyAlignment="1">
      <alignment horizontal="center" vertical="center" wrapText="1"/>
    </xf>
    <xf numFmtId="41" fontId="27" fillId="2" borderId="30" xfId="1" applyNumberFormat="1" applyFont="1" applyFill="1" applyBorder="1" applyAlignment="1">
      <alignment vertical="center" wrapText="1"/>
    </xf>
    <xf numFmtId="41" fontId="27" fillId="2" borderId="20" xfId="1" applyNumberFormat="1" applyFont="1" applyFill="1" applyBorder="1" applyAlignment="1">
      <alignment horizontal="center" vertical="center"/>
    </xf>
    <xf numFmtId="43" fontId="27" fillId="2" borderId="20" xfId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center" wrapText="1"/>
    </xf>
    <xf numFmtId="43" fontId="27" fillId="2" borderId="20" xfId="0" applyNumberFormat="1" applyFont="1" applyFill="1" applyBorder="1" applyAlignment="1">
      <alignment horizontal="center"/>
    </xf>
    <xf numFmtId="43" fontId="4" fillId="2" borderId="22" xfId="0" applyNumberFormat="1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left" vertical="center" wrapText="1"/>
    </xf>
    <xf numFmtId="0" fontId="27" fillId="2" borderId="46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43" fontId="27" fillId="2" borderId="37" xfId="0" applyNumberFormat="1" applyFont="1" applyFill="1" applyBorder="1" applyAlignment="1">
      <alignment horizontal="center"/>
    </xf>
    <xf numFmtId="166" fontId="27" fillId="2" borderId="35" xfId="1" applyNumberFormat="1" applyFont="1" applyFill="1" applyBorder="1" applyAlignment="1">
      <alignment horizontal="center" vertical="center" wrapText="1"/>
    </xf>
    <xf numFmtId="41" fontId="27" fillId="2" borderId="47" xfId="1" applyNumberFormat="1" applyFont="1" applyFill="1" applyBorder="1" applyAlignment="1">
      <alignment vertical="center" wrapText="1"/>
    </xf>
    <xf numFmtId="49" fontId="4" fillId="2" borderId="48" xfId="0" applyNumberFormat="1" applyFont="1" applyFill="1" applyBorder="1" applyAlignment="1">
      <alignment horizontal="center" vertic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41" fontId="27" fillId="2" borderId="0" xfId="0" applyNumberFormat="1" applyFont="1" applyFill="1"/>
    <xf numFmtId="49" fontId="27" fillId="2" borderId="38" xfId="0" applyNumberFormat="1" applyFont="1" applyFill="1" applyBorder="1" applyAlignment="1">
      <alignment horizontal="center"/>
    </xf>
    <xf numFmtId="0" fontId="27" fillId="2" borderId="38" xfId="0" applyFont="1" applyFill="1" applyBorder="1"/>
    <xf numFmtId="166" fontId="27" fillId="2" borderId="0" xfId="0" applyNumberFormat="1" applyFont="1" applyFill="1" applyAlignment="1">
      <alignment horizontal="center"/>
    </xf>
    <xf numFmtId="49" fontId="28" fillId="2" borderId="0" xfId="1" applyNumberFormat="1" applyFont="1" applyFill="1" applyBorder="1" applyAlignment="1">
      <alignment vertical="center"/>
    </xf>
    <xf numFmtId="49" fontId="27" fillId="2" borderId="0" xfId="0" applyNumberFormat="1" applyFont="1" applyFill="1" applyAlignment="1">
      <alignment horizontal="center"/>
    </xf>
    <xf numFmtId="49" fontId="29" fillId="0" borderId="0" xfId="0" applyNumberFormat="1" applyFont="1" applyAlignment="1">
      <alignment horizontal="left"/>
    </xf>
    <xf numFmtId="43" fontId="27" fillId="2" borderId="0" xfId="0" applyNumberFormat="1" applyFont="1" applyFill="1" applyAlignment="1">
      <alignment horizontal="center"/>
    </xf>
    <xf numFmtId="43" fontId="27" fillId="2" borderId="0" xfId="0" applyNumberFormat="1" applyFont="1" applyFill="1"/>
    <xf numFmtId="0" fontId="30" fillId="2" borderId="0" xfId="0" applyFont="1" applyFill="1"/>
    <xf numFmtId="0" fontId="31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center"/>
    </xf>
    <xf numFmtId="166" fontId="27" fillId="2" borderId="0" xfId="1" applyNumberFormat="1" applyFont="1" applyFill="1" applyBorder="1" applyAlignment="1">
      <alignment horizontal="center" vertical="center" wrapText="1"/>
    </xf>
    <xf numFmtId="0" fontId="32" fillId="2" borderId="0" xfId="0" applyFont="1" applyFill="1"/>
    <xf numFmtId="49" fontId="7" fillId="2" borderId="10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9" fontId="9" fillId="2" borderId="6" xfId="1" applyNumberFormat="1" applyFont="1" applyFill="1" applyBorder="1" applyAlignment="1">
      <alignment horizontal="center" vertical="center" wrapText="1"/>
    </xf>
    <xf numFmtId="166" fontId="9" fillId="2" borderId="25" xfId="1" applyNumberFormat="1" applyFont="1" applyFill="1" applyBorder="1" applyAlignment="1">
      <alignment horizontal="center" vertical="center" wrapText="1"/>
    </xf>
    <xf numFmtId="41" fontId="9" fillId="2" borderId="3" xfId="1" applyNumberFormat="1" applyFont="1" applyFill="1" applyBorder="1" applyAlignment="1">
      <alignment horizontal="center" vertical="center"/>
    </xf>
    <xf numFmtId="43" fontId="9" fillId="2" borderId="31" xfId="1" applyFont="1" applyFill="1" applyBorder="1" applyAlignment="1">
      <alignment horizontal="center" vertical="center"/>
    </xf>
    <xf numFmtId="166" fontId="9" fillId="2" borderId="52" xfId="1" applyNumberFormat="1" applyFont="1" applyFill="1" applyBorder="1" applyAlignment="1">
      <alignment horizontal="center" vertical="center" wrapText="1"/>
    </xf>
    <xf numFmtId="41" fontId="9" fillId="2" borderId="44" xfId="1" applyNumberFormat="1" applyFont="1" applyFill="1" applyBorder="1" applyAlignment="1">
      <alignment vertical="center" wrapText="1"/>
    </xf>
    <xf numFmtId="43" fontId="9" fillId="2" borderId="43" xfId="1" applyFont="1" applyFill="1" applyBorder="1" applyAlignment="1">
      <alignment vertical="center" wrapText="1"/>
    </xf>
    <xf numFmtId="43" fontId="9" fillId="0" borderId="44" xfId="0" applyNumberFormat="1" applyFont="1" applyBorder="1" applyAlignment="1">
      <alignment vertical="center" wrapText="1"/>
    </xf>
    <xf numFmtId="166" fontId="9" fillId="2" borderId="7" xfId="1" applyNumberFormat="1" applyFont="1" applyFill="1" applyBorder="1" applyAlignment="1">
      <alignment horizontal="center" vertical="center" wrapText="1"/>
    </xf>
    <xf numFmtId="41" fontId="9" fillId="2" borderId="8" xfId="1" applyNumberFormat="1" applyFont="1" applyFill="1" applyBorder="1" applyAlignment="1">
      <alignment vertical="center" wrapText="1"/>
    </xf>
    <xf numFmtId="41" fontId="9" fillId="2" borderId="43" xfId="1" applyNumberFormat="1" applyFont="1" applyFill="1" applyBorder="1" applyAlignment="1">
      <alignment vertical="center" wrapText="1"/>
    </xf>
    <xf numFmtId="43" fontId="9" fillId="0" borderId="40" xfId="0" applyNumberFormat="1" applyFont="1" applyBorder="1" applyAlignment="1">
      <alignment vertical="center" wrapText="1"/>
    </xf>
    <xf numFmtId="166" fontId="9" fillId="2" borderId="53" xfId="1" applyNumberFormat="1" applyFont="1" applyFill="1" applyBorder="1" applyAlignment="1">
      <alignment horizontal="center" vertical="center" wrapText="1"/>
    </xf>
    <xf numFmtId="41" fontId="9" fillId="2" borderId="3" xfId="1" applyNumberFormat="1" applyFont="1" applyFill="1" applyBorder="1" applyAlignment="1">
      <alignment vertical="center" wrapText="1"/>
    </xf>
    <xf numFmtId="41" fontId="9" fillId="2" borderId="39" xfId="1" applyNumberFormat="1" applyFont="1" applyFill="1" applyBorder="1" applyAlignment="1">
      <alignment vertical="center" wrapText="1"/>
    </xf>
    <xf numFmtId="43" fontId="9" fillId="0" borderId="39" xfId="0" applyNumberFormat="1" applyFont="1" applyBorder="1" applyAlignment="1">
      <alignment vertical="center" wrapText="1"/>
    </xf>
    <xf numFmtId="0" fontId="9" fillId="2" borderId="33" xfId="0" applyFont="1" applyFill="1" applyBorder="1" applyAlignment="1">
      <alignment vertical="center" wrapText="1"/>
    </xf>
    <xf numFmtId="166" fontId="9" fillId="2" borderId="34" xfId="1" applyNumberFormat="1" applyFont="1" applyFill="1" applyBorder="1" applyAlignment="1">
      <alignment horizontal="center" vertical="center" wrapText="1"/>
    </xf>
    <xf numFmtId="43" fontId="9" fillId="0" borderId="50" xfId="0" applyNumberFormat="1" applyFont="1" applyBorder="1" applyAlignment="1">
      <alignment vertical="center" wrapText="1"/>
    </xf>
    <xf numFmtId="41" fontId="9" fillId="2" borderId="54" xfId="1" applyNumberFormat="1" applyFont="1" applyFill="1" applyBorder="1" applyAlignment="1">
      <alignment vertical="center" wrapText="1"/>
    </xf>
    <xf numFmtId="41" fontId="9" fillId="2" borderId="49" xfId="1" applyNumberFormat="1" applyFont="1" applyFill="1" applyBorder="1" applyAlignment="1">
      <alignment vertical="center" wrapText="1"/>
    </xf>
    <xf numFmtId="166" fontId="9" fillId="2" borderId="40" xfId="1" applyNumberFormat="1" applyFont="1" applyFill="1" applyBorder="1" applyAlignment="1">
      <alignment vertical="top" wrapText="1"/>
    </xf>
    <xf numFmtId="166" fontId="9" fillId="2" borderId="44" xfId="1" applyNumberFormat="1" applyFont="1" applyFill="1" applyBorder="1" applyAlignment="1">
      <alignment vertical="top" wrapText="1"/>
    </xf>
    <xf numFmtId="166" fontId="9" fillId="2" borderId="50" xfId="1" applyNumberFormat="1" applyFont="1" applyFill="1" applyBorder="1" applyAlignment="1">
      <alignment vertical="top" wrapText="1"/>
    </xf>
    <xf numFmtId="49" fontId="19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center"/>
    </xf>
    <xf numFmtId="43" fontId="4" fillId="2" borderId="0" xfId="0" applyNumberFormat="1" applyFont="1" applyFill="1"/>
    <xf numFmtId="49" fontId="7" fillId="2" borderId="6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6" fontId="9" fillId="2" borderId="31" xfId="1" applyNumberFormat="1" applyFont="1" applyFill="1" applyBorder="1" applyAlignment="1">
      <alignment horizontal="center" vertical="center" wrapText="1"/>
    </xf>
    <xf numFmtId="166" fontId="9" fillId="2" borderId="10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41" fontId="9" fillId="2" borderId="24" xfId="1" applyNumberFormat="1" applyFont="1" applyFill="1" applyBorder="1" applyAlignment="1">
      <alignment vertical="center"/>
    </xf>
    <xf numFmtId="41" fontId="9" fillId="2" borderId="0" xfId="1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right"/>
    </xf>
    <xf numFmtId="0" fontId="33" fillId="2" borderId="0" xfId="0" applyFont="1" applyFill="1" applyAlignment="1">
      <alignment horizontal="center"/>
    </xf>
    <xf numFmtId="0" fontId="33" fillId="2" borderId="59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/>
    </xf>
    <xf numFmtId="0" fontId="33" fillId="2" borderId="61" xfId="0" applyFont="1" applyFill="1" applyBorder="1" applyAlignment="1">
      <alignment horizontal="center" vertical="center" wrapText="1"/>
    </xf>
    <xf numFmtId="49" fontId="33" fillId="2" borderId="64" xfId="0" applyNumberFormat="1" applyFont="1" applyFill="1" applyBorder="1" applyAlignment="1">
      <alignment horizontal="center" vertical="center"/>
    </xf>
    <xf numFmtId="49" fontId="33" fillId="2" borderId="61" xfId="0" applyNumberFormat="1" applyFont="1" applyFill="1" applyBorder="1" applyAlignment="1">
      <alignment horizontal="center" vertical="center" wrapText="1"/>
    </xf>
    <xf numFmtId="0" fontId="34" fillId="2" borderId="66" xfId="0" applyFont="1" applyFill="1" applyBorder="1" applyAlignment="1">
      <alignment horizontal="center" vertical="center"/>
    </xf>
    <xf numFmtId="0" fontId="34" fillId="2" borderId="57" xfId="0" applyFont="1" applyFill="1" applyBorder="1" applyAlignment="1">
      <alignment horizontal="center" vertical="center"/>
    </xf>
    <xf numFmtId="0" fontId="34" fillId="2" borderId="67" xfId="0" applyFont="1" applyFill="1" applyBorder="1" applyAlignment="1">
      <alignment horizontal="center" vertical="center" wrapText="1"/>
    </xf>
    <xf numFmtId="0" fontId="34" fillId="2" borderId="69" xfId="0" applyFont="1" applyFill="1" applyBorder="1" applyAlignment="1">
      <alignment horizontal="center" vertical="center"/>
    </xf>
    <xf numFmtId="166" fontId="35" fillId="2" borderId="18" xfId="1" applyNumberFormat="1" applyFont="1" applyFill="1" applyBorder="1" applyAlignment="1">
      <alignment horizontal="center" vertical="center" wrapText="1"/>
    </xf>
    <xf numFmtId="41" fontId="35" fillId="2" borderId="30" xfId="1" applyNumberFormat="1" applyFont="1" applyFill="1" applyBorder="1" applyAlignment="1">
      <alignment vertical="center" wrapText="1"/>
    </xf>
    <xf numFmtId="0" fontId="35" fillId="2" borderId="20" xfId="1" applyNumberFormat="1" applyFont="1" applyFill="1" applyBorder="1" applyAlignment="1">
      <alignment horizontal="center" vertical="center"/>
    </xf>
    <xf numFmtId="41" fontId="35" fillId="2" borderId="6" xfId="1" applyNumberFormat="1" applyFont="1" applyFill="1" applyBorder="1" applyAlignment="1">
      <alignment horizontal="right" vertical="center"/>
    </xf>
    <xf numFmtId="166" fontId="9" fillId="2" borderId="71" xfId="1" applyNumberFormat="1" applyFont="1" applyFill="1" applyBorder="1" applyAlignment="1">
      <alignment vertical="top" wrapText="1"/>
    </xf>
    <xf numFmtId="41" fontId="35" fillId="2" borderId="20" xfId="1" applyNumberFormat="1" applyFont="1" applyFill="1" applyBorder="1" applyAlignment="1">
      <alignment horizontal="right" vertical="center"/>
    </xf>
    <xf numFmtId="166" fontId="9" fillId="2" borderId="73" xfId="1" applyNumberFormat="1" applyFont="1" applyFill="1" applyBorder="1" applyAlignment="1">
      <alignment vertical="top" wrapText="1"/>
    </xf>
    <xf numFmtId="43" fontId="35" fillId="2" borderId="6" xfId="0" applyNumberFormat="1" applyFont="1" applyFill="1" applyBorder="1" applyAlignment="1">
      <alignment horizontal="center"/>
    </xf>
    <xf numFmtId="0" fontId="35" fillId="2" borderId="72" xfId="0" applyFont="1" applyFill="1" applyBorder="1" applyAlignment="1">
      <alignment horizontal="left" vertical="center" wrapText="1"/>
    </xf>
    <xf numFmtId="0" fontId="35" fillId="2" borderId="54" xfId="0" applyFont="1" applyFill="1" applyBorder="1" applyAlignment="1">
      <alignment horizontal="left" vertical="center" wrapText="1"/>
    </xf>
    <xf numFmtId="43" fontId="35" fillId="2" borderId="24" xfId="0" applyNumberFormat="1" applyFont="1" applyFill="1" applyBorder="1" applyAlignment="1">
      <alignment horizontal="center"/>
    </xf>
    <xf numFmtId="41" fontId="35" fillId="2" borderId="8" xfId="1" applyNumberFormat="1" applyFont="1" applyFill="1" applyBorder="1" applyAlignment="1">
      <alignment vertical="center" wrapText="1"/>
    </xf>
    <xf numFmtId="9" fontId="35" fillId="2" borderId="26" xfId="0" applyNumberFormat="1" applyFont="1" applyFill="1" applyBorder="1" applyAlignment="1">
      <alignment horizontal="center"/>
    </xf>
    <xf numFmtId="166" fontId="9" fillId="2" borderId="73" xfId="1" applyNumberFormat="1" applyFont="1" applyFill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35" fillId="2" borderId="74" xfId="0" applyFont="1" applyFill="1" applyBorder="1" applyAlignment="1">
      <alignment horizontal="left" vertical="center" wrapText="1"/>
    </xf>
    <xf numFmtId="0" fontId="35" fillId="2" borderId="60" xfId="0" applyFont="1" applyFill="1" applyBorder="1" applyAlignment="1">
      <alignment horizontal="left" vertical="center" wrapText="1"/>
    </xf>
    <xf numFmtId="43" fontId="35" fillId="2" borderId="61" xfId="0" applyNumberFormat="1" applyFont="1" applyFill="1" applyBorder="1" applyAlignment="1">
      <alignment horizontal="center"/>
    </xf>
    <xf numFmtId="166" fontId="35" fillId="2" borderId="62" xfId="1" applyNumberFormat="1" applyFont="1" applyFill="1" applyBorder="1" applyAlignment="1">
      <alignment horizontal="center" vertical="center" wrapText="1"/>
    </xf>
    <xf numFmtId="41" fontId="35" fillId="2" borderId="63" xfId="1" applyNumberFormat="1" applyFont="1" applyFill="1" applyBorder="1" applyAlignment="1">
      <alignment vertical="center" wrapText="1"/>
    </xf>
    <xf numFmtId="0" fontId="35" fillId="2" borderId="75" xfId="1" applyNumberFormat="1" applyFont="1" applyFill="1" applyBorder="1" applyAlignment="1">
      <alignment horizontal="center" vertical="center"/>
    </xf>
    <xf numFmtId="166" fontId="9" fillId="2" borderId="65" xfId="1" applyNumberFormat="1" applyFont="1" applyFill="1" applyBorder="1" applyAlignment="1">
      <alignment vertical="top" wrapText="1"/>
    </xf>
    <xf numFmtId="0" fontId="35" fillId="2" borderId="0" xfId="0" applyFont="1" applyFill="1"/>
    <xf numFmtId="0" fontId="35" fillId="2" borderId="0" xfId="0" applyFont="1" applyFill="1" applyAlignment="1">
      <alignment horizontal="center"/>
    </xf>
    <xf numFmtId="49" fontId="35" fillId="2" borderId="76" xfId="0" applyNumberFormat="1" applyFont="1" applyFill="1" applyBorder="1" applyAlignment="1">
      <alignment horizontal="center"/>
    </xf>
    <xf numFmtId="0" fontId="35" fillId="2" borderId="76" xfId="0" applyFont="1" applyFill="1" applyBorder="1"/>
    <xf numFmtId="166" fontId="35" fillId="2" borderId="0" xfId="0" applyNumberFormat="1" applyFont="1" applyFill="1" applyAlignment="1">
      <alignment horizontal="center"/>
    </xf>
    <xf numFmtId="49" fontId="35" fillId="2" borderId="0" xfId="1" applyNumberFormat="1" applyFont="1" applyFill="1" applyBorder="1" applyAlignment="1">
      <alignment vertical="center"/>
    </xf>
    <xf numFmtId="49" fontId="35" fillId="2" borderId="0" xfId="0" applyNumberFormat="1" applyFont="1" applyFill="1" applyAlignment="1">
      <alignment horizontal="center"/>
    </xf>
    <xf numFmtId="49" fontId="36" fillId="0" borderId="0" xfId="0" applyNumberFormat="1" applyFont="1" applyAlignment="1">
      <alignment horizontal="left"/>
    </xf>
    <xf numFmtId="43" fontId="35" fillId="2" borderId="0" xfId="0" applyNumberFormat="1" applyFont="1" applyFill="1" applyAlignment="1">
      <alignment horizontal="center"/>
    </xf>
    <xf numFmtId="43" fontId="35" fillId="2" borderId="0" xfId="0" applyNumberFormat="1" applyFont="1" applyFill="1"/>
    <xf numFmtId="0" fontId="37" fillId="2" borderId="0" xfId="0" applyFont="1" applyFill="1"/>
    <xf numFmtId="0" fontId="38" fillId="0" borderId="0" xfId="0" applyFont="1"/>
    <xf numFmtId="41" fontId="35" fillId="2" borderId="0" xfId="0" applyNumberFormat="1" applyFont="1" applyFill="1"/>
    <xf numFmtId="0" fontId="36" fillId="0" borderId="0" xfId="0" applyFont="1"/>
    <xf numFmtId="0" fontId="11" fillId="2" borderId="0" xfId="0" applyFont="1" applyFill="1"/>
    <xf numFmtId="49" fontId="36" fillId="0" borderId="0" xfId="0" applyNumberFormat="1" applyFont="1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49" fontId="39" fillId="2" borderId="0" xfId="0" applyNumberFormat="1" applyFont="1" applyFill="1" applyAlignment="1">
      <alignment horizontal="center"/>
    </xf>
    <xf numFmtId="166" fontId="40" fillId="2" borderId="0" xfId="1" applyNumberFormat="1" applyFont="1" applyFill="1" applyBorder="1" applyAlignment="1">
      <alignment vertical="top" wrapText="1"/>
    </xf>
    <xf numFmtId="0" fontId="6" fillId="2" borderId="0" xfId="0" applyFont="1" applyFill="1" applyAlignment="1">
      <alignment horizontal="right"/>
    </xf>
    <xf numFmtId="0" fontId="7" fillId="2" borderId="77" xfId="0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9" fontId="41" fillId="2" borderId="78" xfId="0" applyNumberFormat="1" applyFont="1" applyFill="1" applyBorder="1" applyAlignment="1">
      <alignment horizontal="left" vertical="top" wrapText="1"/>
    </xf>
    <xf numFmtId="0" fontId="17" fillId="2" borderId="78" xfId="0" applyFont="1" applyFill="1" applyBorder="1" applyAlignment="1">
      <alignment vertical="center" wrapText="1"/>
    </xf>
    <xf numFmtId="41" fontId="17" fillId="2" borderId="79" xfId="0" applyNumberFormat="1" applyFont="1" applyFill="1" applyBorder="1" applyAlignment="1">
      <alignment horizontal="center" vertical="center"/>
    </xf>
    <xf numFmtId="43" fontId="17" fillId="2" borderId="79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top" wrapText="1"/>
    </xf>
    <xf numFmtId="0" fontId="41" fillId="2" borderId="9" xfId="0" applyFont="1" applyFill="1" applyBorder="1" applyAlignment="1">
      <alignment horizontal="left" vertical="top" wrapText="1"/>
    </xf>
    <xf numFmtId="0" fontId="17" fillId="2" borderId="18" xfId="0" applyFont="1" applyFill="1" applyBorder="1" applyAlignment="1">
      <alignment vertical="center" wrapText="1"/>
    </xf>
    <xf numFmtId="41" fontId="17" fillId="2" borderId="30" xfId="0" applyNumberFormat="1" applyFont="1" applyFill="1" applyBorder="1" applyAlignment="1">
      <alignment horizontal="center" vertical="center"/>
    </xf>
    <xf numFmtId="43" fontId="17" fillId="2" borderId="20" xfId="0" applyNumberFormat="1" applyFont="1" applyFill="1" applyBorder="1" applyAlignment="1">
      <alignment horizontal="center" vertical="center"/>
    </xf>
    <xf numFmtId="43" fontId="17" fillId="2" borderId="30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7" fillId="2" borderId="29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top" wrapText="1"/>
    </xf>
    <xf numFmtId="41" fontId="16" fillId="2" borderId="8" xfId="0" applyNumberFormat="1" applyFont="1" applyFill="1" applyBorder="1" applyAlignment="1">
      <alignment horizontal="center" vertical="top"/>
    </xf>
    <xf numFmtId="43" fontId="16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 wrapText="1"/>
    </xf>
    <xf numFmtId="41" fontId="16" fillId="2" borderId="29" xfId="0" applyNumberFormat="1" applyFont="1" applyFill="1" applyBorder="1" applyAlignment="1">
      <alignment horizontal="center" vertical="top"/>
    </xf>
    <xf numFmtId="0" fontId="16" fillId="2" borderId="42" xfId="0" applyFont="1" applyFill="1" applyBorder="1" applyAlignment="1">
      <alignment vertical="center" wrapText="1"/>
    </xf>
    <xf numFmtId="0" fontId="16" fillId="2" borderId="78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49" fontId="16" fillId="2" borderId="79" xfId="0" applyNumberFormat="1" applyFont="1" applyFill="1" applyBorder="1" applyAlignment="1">
      <alignment horizontal="center" vertical="center"/>
    </xf>
    <xf numFmtId="41" fontId="16" fillId="2" borderId="17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49" fontId="16" fillId="2" borderId="29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 wrapText="1"/>
    </xf>
    <xf numFmtId="9" fontId="16" fillId="2" borderId="8" xfId="0" applyNumberFormat="1" applyFont="1" applyFill="1" applyBorder="1" applyAlignment="1">
      <alignment vertical="center"/>
    </xf>
    <xf numFmtId="49" fontId="16" fillId="2" borderId="26" xfId="0" applyNumberFormat="1" applyFont="1" applyFill="1" applyBorder="1" applyAlignment="1">
      <alignment horizontal="center" vertical="center"/>
    </xf>
    <xf numFmtId="9" fontId="16" fillId="2" borderId="29" xfId="0" applyNumberFormat="1" applyFont="1" applyFill="1" applyBorder="1" applyAlignment="1">
      <alignment vertical="center"/>
    </xf>
    <xf numFmtId="0" fontId="17" fillId="2" borderId="54" xfId="0" applyFont="1" applyFill="1" applyBorder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166" fontId="17" fillId="2" borderId="53" xfId="1" applyNumberFormat="1" applyFont="1" applyFill="1" applyBorder="1" applyAlignment="1">
      <alignment horizontal="center" vertical="center" wrapText="1"/>
    </xf>
    <xf numFmtId="41" fontId="17" fillId="2" borderId="79" xfId="1" applyNumberFormat="1" applyFont="1" applyFill="1" applyBorder="1" applyAlignment="1">
      <alignment horizontal="right" vertical="center"/>
    </xf>
    <xf numFmtId="43" fontId="17" fillId="2" borderId="53" xfId="1" applyFont="1" applyFill="1" applyBorder="1" applyAlignment="1">
      <alignment horizontal="center" vertical="center"/>
    </xf>
    <xf numFmtId="43" fontId="17" fillId="2" borderId="78" xfId="1" applyFont="1" applyFill="1" applyBorder="1" applyAlignment="1">
      <alignment vertical="center"/>
    </xf>
    <xf numFmtId="0" fontId="42" fillId="0" borderId="10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center" vertical="top" wrapText="1"/>
    </xf>
    <xf numFmtId="166" fontId="17" fillId="2" borderId="18" xfId="1" applyNumberFormat="1" applyFont="1" applyFill="1" applyBorder="1" applyAlignment="1">
      <alignment horizontal="center" vertical="center" wrapText="1"/>
    </xf>
    <xf numFmtId="41" fontId="17" fillId="2" borderId="30" xfId="1" applyNumberFormat="1" applyFont="1" applyFill="1" applyBorder="1" applyAlignment="1">
      <alignment horizontal="right" vertical="center"/>
    </xf>
    <xf numFmtId="43" fontId="17" fillId="2" borderId="20" xfId="1" applyFont="1" applyFill="1" applyBorder="1" applyAlignment="1">
      <alignment vertical="center"/>
    </xf>
    <xf numFmtId="166" fontId="17" fillId="2" borderId="22" xfId="1" applyNumberFormat="1" applyFont="1" applyFill="1" applyBorder="1" applyAlignment="1">
      <alignment horizontal="center" vertical="center" wrapText="1"/>
    </xf>
    <xf numFmtId="166" fontId="17" fillId="2" borderId="6" xfId="1" applyNumberFormat="1" applyFont="1" applyFill="1" applyBorder="1" applyAlignment="1">
      <alignment horizontal="center" vertical="center" wrapText="1"/>
    </xf>
    <xf numFmtId="166" fontId="17" fillId="2" borderId="24" xfId="1" applyNumberFormat="1" applyFont="1" applyFill="1" applyBorder="1" applyAlignment="1">
      <alignment horizontal="center" vertical="center" wrapText="1"/>
    </xf>
    <xf numFmtId="41" fontId="17" fillId="2" borderId="54" xfId="1" applyNumberFormat="1" applyFont="1" applyFill="1" applyBorder="1" applyAlignment="1">
      <alignment horizontal="right" vertical="center"/>
    </xf>
    <xf numFmtId="0" fontId="44" fillId="0" borderId="20" xfId="0" applyFont="1" applyBorder="1" applyAlignment="1">
      <alignment horizontal="left" vertical="top" wrapText="1"/>
    </xf>
    <xf numFmtId="0" fontId="44" fillId="0" borderId="20" xfId="0" applyFont="1" applyBorder="1" applyAlignment="1">
      <alignment vertical="center" wrapText="1"/>
    </xf>
    <xf numFmtId="41" fontId="16" fillId="2" borderId="18" xfId="1" applyNumberFormat="1" applyFont="1" applyFill="1" applyBorder="1" applyAlignment="1">
      <alignment horizontal="center" vertical="center"/>
    </xf>
    <xf numFmtId="41" fontId="17" fillId="2" borderId="79" xfId="1" applyNumberFormat="1" applyFont="1" applyFill="1" applyBorder="1" applyAlignment="1">
      <alignment vertical="center" wrapText="1"/>
    </xf>
    <xf numFmtId="43" fontId="17" fillId="2" borderId="78" xfId="1" applyFont="1" applyFill="1" applyBorder="1" applyAlignment="1">
      <alignment horizontal="right" vertical="center"/>
    </xf>
    <xf numFmtId="43" fontId="17" fillId="2" borderId="17" xfId="1" applyFont="1" applyFill="1" applyBorder="1" applyAlignment="1">
      <alignment vertical="center"/>
    </xf>
    <xf numFmtId="0" fontId="17" fillId="0" borderId="81" xfId="0" applyFont="1" applyBorder="1" applyAlignment="1">
      <alignment vertical="center" wrapText="1"/>
    </xf>
    <xf numFmtId="43" fontId="17" fillId="2" borderId="18" xfId="1" applyFont="1" applyFill="1" applyBorder="1" applyAlignment="1">
      <alignment horizontal="right" vertical="center"/>
    </xf>
    <xf numFmtId="0" fontId="17" fillId="0" borderId="22" xfId="0" applyFont="1" applyBorder="1" applyAlignment="1">
      <alignment vertical="center" wrapText="1"/>
    </xf>
    <xf numFmtId="43" fontId="17" fillId="2" borderId="25" xfId="1" applyFont="1" applyFill="1" applyBorder="1" applyAlignment="1">
      <alignment horizontal="right" vertical="center"/>
    </xf>
    <xf numFmtId="166" fontId="17" fillId="2" borderId="9" xfId="1" applyNumberFormat="1" applyFont="1" applyFill="1" applyBorder="1" applyAlignment="1">
      <alignment horizontal="center" vertical="center" wrapText="1"/>
    </xf>
    <xf numFmtId="43" fontId="17" fillId="2" borderId="6" xfId="1" applyFont="1" applyFill="1" applyBorder="1" applyAlignment="1">
      <alignment vertical="center"/>
    </xf>
    <xf numFmtId="166" fontId="17" fillId="2" borderId="27" xfId="1" applyNumberFormat="1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vertical="top" wrapText="1"/>
    </xf>
    <xf numFmtId="49" fontId="16" fillId="2" borderId="18" xfId="1" applyNumberFormat="1" applyFont="1" applyFill="1" applyBorder="1" applyAlignment="1">
      <alignment horizontal="center" vertical="center"/>
    </xf>
    <xf numFmtId="166" fontId="16" fillId="2" borderId="9" xfId="1" applyNumberFormat="1" applyFont="1" applyFill="1" applyBorder="1" applyAlignment="1">
      <alignment horizontal="center" vertical="center" wrapText="1"/>
    </xf>
    <xf numFmtId="41" fontId="17" fillId="2" borderId="78" xfId="1" applyNumberFormat="1" applyFont="1" applyFill="1" applyBorder="1" applyAlignment="1">
      <alignment horizontal="center" vertical="center"/>
    </xf>
    <xf numFmtId="41" fontId="17" fillId="2" borderId="17" xfId="1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top" wrapText="1"/>
    </xf>
    <xf numFmtId="41" fontId="17" fillId="2" borderId="18" xfId="1" applyNumberFormat="1" applyFont="1" applyFill="1" applyBorder="1" applyAlignment="1">
      <alignment horizontal="center" vertical="center"/>
    </xf>
    <xf numFmtId="41" fontId="17" fillId="2" borderId="20" xfId="1" applyNumberFormat="1" applyFont="1" applyFill="1" applyBorder="1" applyAlignment="1">
      <alignment vertical="center"/>
    </xf>
    <xf numFmtId="0" fontId="17" fillId="2" borderId="22" xfId="0" applyFont="1" applyFill="1" applyBorder="1" applyAlignment="1">
      <alignment horizontal="center" vertical="center" wrapText="1"/>
    </xf>
    <xf numFmtId="41" fontId="17" fillId="2" borderId="25" xfId="1" applyNumberFormat="1" applyFont="1" applyFill="1" applyBorder="1" applyAlignment="1">
      <alignment horizontal="center" vertical="center"/>
    </xf>
    <xf numFmtId="41" fontId="17" fillId="2" borderId="6" xfId="1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left" vertical="top" wrapText="1"/>
    </xf>
    <xf numFmtId="166" fontId="17" fillId="2" borderId="25" xfId="1" applyNumberFormat="1" applyFont="1" applyFill="1" applyBorder="1" applyAlignment="1">
      <alignment horizontal="center" vertical="center" wrapText="1"/>
    </xf>
    <xf numFmtId="41" fontId="17" fillId="2" borderId="54" xfId="1" applyNumberFormat="1" applyFont="1" applyFill="1" applyBorder="1" applyAlignment="1">
      <alignment vertical="center" wrapText="1"/>
    </xf>
    <xf numFmtId="0" fontId="17" fillId="2" borderId="31" xfId="0" applyFont="1" applyFill="1" applyBorder="1" applyAlignment="1">
      <alignment horizontal="center" vertical="center" wrapText="1"/>
    </xf>
    <xf numFmtId="166" fontId="16" fillId="2" borderId="26" xfId="1" applyNumberFormat="1" applyFont="1" applyFill="1" applyBorder="1" applyAlignment="1">
      <alignment horizontal="center" vertical="center" wrapText="1"/>
    </xf>
    <xf numFmtId="166" fontId="45" fillId="2" borderId="27" xfId="1" applyNumberFormat="1" applyFont="1" applyFill="1" applyBorder="1" applyAlignment="1">
      <alignment horizontal="left" vertical="center" wrapText="1"/>
    </xf>
    <xf numFmtId="0" fontId="44" fillId="2" borderId="6" xfId="0" applyFont="1" applyFill="1" applyBorder="1" applyAlignment="1">
      <alignment vertical="top" wrapText="1"/>
    </xf>
    <xf numFmtId="166" fontId="16" fillId="2" borderId="6" xfId="1" applyNumberFormat="1" applyFont="1" applyFill="1" applyBorder="1" applyAlignment="1">
      <alignment horizontal="center" vertical="center" wrapText="1"/>
    </xf>
    <xf numFmtId="9" fontId="17" fillId="2" borderId="17" xfId="1" applyNumberFormat="1" applyFont="1" applyFill="1" applyBorder="1" applyAlignment="1">
      <alignment horizontal="center" vertical="center" wrapText="1"/>
    </xf>
    <xf numFmtId="41" fontId="17" fillId="2" borderId="3" xfId="1" applyNumberFormat="1" applyFont="1" applyFill="1" applyBorder="1" applyAlignment="1">
      <alignment vertical="center" wrapText="1"/>
    </xf>
    <xf numFmtId="166" fontId="17" fillId="2" borderId="7" xfId="1" applyNumberFormat="1" applyFont="1" applyFill="1" applyBorder="1" applyAlignment="1">
      <alignment horizontal="center" vertical="center" wrapText="1"/>
    </xf>
    <xf numFmtId="41" fontId="17" fillId="2" borderId="7" xfId="1" applyNumberFormat="1" applyFont="1" applyFill="1" applyBorder="1" applyAlignment="1">
      <alignment horizontal="center" vertical="center"/>
    </xf>
    <xf numFmtId="0" fontId="46" fillId="0" borderId="26" xfId="0" applyFont="1" applyBorder="1" applyAlignment="1">
      <alignment horizontal="center" vertical="top" wrapText="1"/>
    </xf>
    <xf numFmtId="43" fontId="16" fillId="2" borderId="29" xfId="0" applyNumberFormat="1" applyFont="1" applyFill="1" applyBorder="1" applyAlignment="1">
      <alignment horizontal="center" vertical="top"/>
    </xf>
    <xf numFmtId="43" fontId="16" fillId="2" borderId="6" xfId="0" applyNumberFormat="1" applyFont="1" applyFill="1" applyBorder="1" applyAlignment="1">
      <alignment horizontal="center" vertical="top"/>
    </xf>
    <xf numFmtId="166" fontId="41" fillId="2" borderId="81" xfId="1" applyNumberFormat="1" applyFont="1" applyFill="1" applyBorder="1" applyAlignment="1">
      <alignment vertical="top" wrapText="1"/>
    </xf>
    <xf numFmtId="166" fontId="41" fillId="2" borderId="22" xfId="1" applyNumberFormat="1" applyFont="1" applyFill="1" applyBorder="1" applyAlignment="1">
      <alignment vertical="top" wrapText="1"/>
    </xf>
    <xf numFmtId="43" fontId="16" fillId="2" borderId="18" xfId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vertical="center" wrapText="1"/>
    </xf>
    <xf numFmtId="166" fontId="48" fillId="2" borderId="4" xfId="1" applyNumberFormat="1" applyFont="1" applyFill="1" applyBorder="1" applyAlignment="1">
      <alignment horizontal="center" vertical="center" wrapText="1"/>
    </xf>
    <xf numFmtId="43" fontId="17" fillId="2" borderId="25" xfId="1" applyFont="1" applyFill="1" applyBorder="1" applyAlignment="1">
      <alignment horizontal="center" vertical="center"/>
    </xf>
    <xf numFmtId="166" fontId="48" fillId="2" borderId="22" xfId="1" applyNumberFormat="1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top" wrapText="1"/>
    </xf>
    <xf numFmtId="166" fontId="48" fillId="2" borderId="10" xfId="1" applyNumberFormat="1" applyFont="1" applyFill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top" wrapText="1"/>
    </xf>
    <xf numFmtId="0" fontId="44" fillId="0" borderId="26" xfId="0" applyFont="1" applyBorder="1" applyAlignment="1">
      <alignment horizontal="left" vertical="top" wrapText="1"/>
    </xf>
    <xf numFmtId="0" fontId="44" fillId="0" borderId="6" xfId="0" applyFont="1" applyBorder="1" applyAlignment="1">
      <alignment horizontal="left" vertical="top" wrapText="1"/>
    </xf>
    <xf numFmtId="166" fontId="16" fillId="2" borderId="24" xfId="1" applyNumberFormat="1" applyFont="1" applyFill="1" applyBorder="1" applyAlignment="1">
      <alignment horizontal="center" vertical="center" wrapText="1"/>
    </xf>
    <xf numFmtId="43" fontId="16" fillId="2" borderId="20" xfId="1" applyFont="1" applyFill="1" applyBorder="1" applyAlignment="1">
      <alignment horizontal="center" vertical="center"/>
    </xf>
    <xf numFmtId="0" fontId="16" fillId="2" borderId="24" xfId="30" applyFont="1" applyFill="1" applyBorder="1" applyAlignment="1">
      <alignment horizontal="left" vertical="top" wrapText="1"/>
    </xf>
    <xf numFmtId="166" fontId="17" fillId="2" borderId="81" xfId="1" applyNumberFormat="1" applyFont="1" applyFill="1" applyBorder="1" applyAlignment="1">
      <alignment horizontal="center" vertical="center" wrapText="1"/>
    </xf>
    <xf numFmtId="41" fontId="17" fillId="2" borderId="29" xfId="0" applyNumberFormat="1" applyFont="1" applyFill="1" applyBorder="1" applyAlignment="1">
      <alignment horizontal="left" vertical="top" wrapText="1"/>
    </xf>
    <xf numFmtId="43" fontId="17" fillId="2" borderId="20" xfId="1" applyFont="1" applyFill="1" applyBorder="1" applyAlignment="1">
      <alignment horizontal="center" vertical="center"/>
    </xf>
    <xf numFmtId="0" fontId="44" fillId="0" borderId="26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49" fontId="16" fillId="2" borderId="20" xfId="1" applyNumberFormat="1" applyFont="1" applyFill="1" applyBorder="1" applyAlignment="1">
      <alignment horizontal="center" vertical="center"/>
    </xf>
    <xf numFmtId="0" fontId="44" fillId="0" borderId="20" xfId="0" applyFont="1" applyBorder="1" applyAlignment="1">
      <alignment vertical="top" wrapText="1"/>
    </xf>
    <xf numFmtId="41" fontId="17" fillId="2" borderId="3" xfId="1" applyNumberFormat="1" applyFont="1" applyFill="1" applyBorder="1" applyAlignment="1">
      <alignment horizontal="right" vertical="center"/>
    </xf>
    <xf numFmtId="0" fontId="16" fillId="2" borderId="33" xfId="0" applyFont="1" applyFill="1" applyBorder="1" applyAlignment="1">
      <alignment vertical="center" wrapText="1"/>
    </xf>
    <xf numFmtId="0" fontId="16" fillId="2" borderId="34" xfId="0" applyFont="1" applyFill="1" applyBorder="1" applyAlignment="1">
      <alignment vertical="center" wrapText="1"/>
    </xf>
    <xf numFmtId="0" fontId="16" fillId="2" borderId="83" xfId="0" applyFont="1" applyFill="1" applyBorder="1" applyAlignment="1">
      <alignment vertical="center" wrapText="1"/>
    </xf>
    <xf numFmtId="9" fontId="16" fillId="2" borderId="36" xfId="0" applyNumberFormat="1" applyFont="1" applyFill="1" applyBorder="1" applyAlignment="1">
      <alignment vertical="center"/>
    </xf>
    <xf numFmtId="49" fontId="16" fillId="2" borderId="3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1" fillId="2" borderId="0" xfId="0" applyFont="1" applyFill="1" applyAlignment="1">
      <alignment horizontal="right"/>
    </xf>
    <xf numFmtId="0" fontId="49" fillId="0" borderId="0" xfId="0" applyFont="1"/>
    <xf numFmtId="0" fontId="44" fillId="0" borderId="0" xfId="0" applyFont="1"/>
    <xf numFmtId="166" fontId="17" fillId="2" borderId="31" xfId="1" applyNumberFormat="1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41" fontId="16" fillId="2" borderId="20" xfId="1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1" fontId="16" fillId="2" borderId="20" xfId="1" applyNumberFormat="1" applyFont="1" applyFill="1" applyBorder="1" applyAlignment="1">
      <alignment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41" fontId="16" fillId="2" borderId="20" xfId="1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44" fillId="0" borderId="34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center" vertical="center"/>
    </xf>
    <xf numFmtId="166" fontId="16" fillId="2" borderId="35" xfId="1" applyNumberFormat="1" applyFont="1" applyFill="1" applyBorder="1" applyAlignment="1">
      <alignment horizontal="center" vertical="center" wrapText="1"/>
    </xf>
    <xf numFmtId="49" fontId="16" fillId="2" borderId="0" xfId="1" applyNumberFormat="1" applyFont="1" applyFill="1" applyBorder="1" applyAlignment="1">
      <alignment vertical="center"/>
    </xf>
    <xf numFmtId="49" fontId="16" fillId="2" borderId="0" xfId="0" applyNumberFormat="1" applyFont="1" applyFill="1" applyAlignment="1">
      <alignment horizontal="center"/>
    </xf>
    <xf numFmtId="49" fontId="44" fillId="0" borderId="0" xfId="0" applyNumberFormat="1" applyFont="1" applyAlignment="1">
      <alignment horizontal="left"/>
    </xf>
    <xf numFmtId="49" fontId="16" fillId="2" borderId="0" xfId="1" applyNumberFormat="1" applyFont="1" applyFill="1" applyBorder="1" applyAlignment="1">
      <alignment horizontal="center" vertical="center"/>
    </xf>
    <xf numFmtId="43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right"/>
    </xf>
    <xf numFmtId="43" fontId="16" fillId="2" borderId="0" xfId="0" applyNumberFormat="1" applyFont="1" applyFill="1"/>
    <xf numFmtId="41" fontId="16" fillId="2" borderId="0" xfId="0" applyNumberFormat="1" applyFont="1" applyFill="1"/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1" fontId="16" fillId="2" borderId="20" xfId="1" applyNumberFormat="1" applyFont="1" applyFill="1" applyBorder="1" applyAlignment="1">
      <alignment horizontal="right" vertical="center"/>
    </xf>
    <xf numFmtId="0" fontId="50" fillId="0" borderId="6" xfId="0" applyFont="1" applyBorder="1" applyAlignment="1">
      <alignment horizontal="left" vertical="top" wrapText="1"/>
    </xf>
    <xf numFmtId="41" fontId="16" fillId="2" borderId="8" xfId="0" applyNumberFormat="1" applyFont="1" applyFill="1" applyBorder="1" applyAlignment="1">
      <alignment horizontal="center" vertical="center"/>
    </xf>
    <xf numFmtId="41" fontId="16" fillId="2" borderId="6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top" wrapText="1"/>
    </xf>
    <xf numFmtId="41" fontId="16" fillId="2" borderId="29" xfId="0" applyNumberFormat="1" applyFont="1" applyFill="1" applyBorder="1" applyAlignment="1">
      <alignment horizontal="center" vertical="center"/>
    </xf>
    <xf numFmtId="0" fontId="16" fillId="2" borderId="87" xfId="0" applyFont="1" applyFill="1" applyBorder="1" applyAlignment="1">
      <alignment horizontal="center" vertical="center"/>
    </xf>
    <xf numFmtId="166" fontId="16" fillId="2" borderId="53" xfId="1" applyNumberFormat="1" applyFont="1" applyFill="1" applyBorder="1" applyAlignment="1">
      <alignment horizontal="center" vertical="center" wrapText="1"/>
    </xf>
    <xf numFmtId="166" fontId="16" fillId="2" borderId="88" xfId="1" applyNumberFormat="1" applyFont="1" applyFill="1" applyBorder="1" applyAlignment="1">
      <alignment horizontal="center" vertical="center" wrapText="1"/>
    </xf>
    <xf numFmtId="166" fontId="16" fillId="2" borderId="73" xfId="1" applyNumberFormat="1" applyFont="1" applyFill="1" applyBorder="1" applyAlignment="1">
      <alignment horizontal="center" vertical="center" wrapText="1"/>
    </xf>
    <xf numFmtId="43" fontId="16" fillId="2" borderId="73" xfId="1" applyFont="1" applyFill="1" applyBorder="1" applyAlignment="1">
      <alignment horizontal="center" vertical="center" wrapText="1"/>
    </xf>
    <xf numFmtId="166" fontId="16" fillId="2" borderId="91" xfId="1" applyNumberFormat="1" applyFont="1" applyFill="1" applyBorder="1" applyAlignment="1">
      <alignment horizontal="center" vertical="center" wrapText="1"/>
    </xf>
    <xf numFmtId="166" fontId="16" fillId="2" borderId="92" xfId="1" applyNumberFormat="1" applyFont="1" applyFill="1" applyBorder="1" applyAlignment="1">
      <alignment horizontal="center" vertical="center" wrapText="1"/>
    </xf>
    <xf numFmtId="41" fontId="16" fillId="2" borderId="35" xfId="1" applyNumberFormat="1" applyFont="1" applyFill="1" applyBorder="1" applyAlignment="1">
      <alignment horizontal="center" vertical="center"/>
    </xf>
    <xf numFmtId="166" fontId="16" fillId="2" borderId="62" xfId="1" applyNumberFormat="1" applyFont="1" applyFill="1" applyBorder="1" applyAlignment="1">
      <alignment horizontal="center" vertical="center" wrapText="1"/>
    </xf>
    <xf numFmtId="41" fontId="11" fillId="2" borderId="0" xfId="0" applyNumberFormat="1" applyFont="1" applyFill="1"/>
    <xf numFmtId="0" fontId="17" fillId="2" borderId="76" xfId="0" applyFont="1" applyFill="1" applyBorder="1" applyAlignment="1">
      <alignment horizontal="center" vertical="center"/>
    </xf>
    <xf numFmtId="0" fontId="6" fillId="2" borderId="12" xfId="0" applyFont="1" applyFill="1" applyBorder="1"/>
    <xf numFmtId="10" fontId="51" fillId="0" borderId="45" xfId="0" applyNumberFormat="1" applyFont="1" applyBorder="1" applyAlignment="1">
      <alignment vertical="center" wrapText="1"/>
    </xf>
    <xf numFmtId="10" fontId="51" fillId="0" borderId="19" xfId="0" applyNumberFormat="1" applyFont="1" applyBorder="1" applyAlignment="1">
      <alignment vertical="center" wrapText="1"/>
    </xf>
    <xf numFmtId="43" fontId="52" fillId="2" borderId="20" xfId="0" applyNumberFormat="1" applyFont="1" applyFill="1" applyBorder="1"/>
    <xf numFmtId="0" fontId="6" fillId="2" borderId="6" xfId="0" applyFont="1" applyFill="1" applyBorder="1"/>
    <xf numFmtId="49" fontId="51" fillId="0" borderId="29" xfId="209" applyNumberFormat="1" applyFont="1" applyBorder="1" applyAlignment="1">
      <alignment horizontal="center" vertical="center" wrapText="1"/>
    </xf>
    <xf numFmtId="0" fontId="47" fillId="0" borderId="6" xfId="0" applyFont="1" applyBorder="1" applyAlignment="1">
      <alignment horizontal="left" vertical="top" wrapText="1"/>
    </xf>
    <xf numFmtId="41" fontId="17" fillId="2" borderId="26" xfId="0" applyNumberFormat="1" applyFont="1" applyFill="1" applyBorder="1" applyAlignment="1">
      <alignment horizontal="center" vertical="center"/>
    </xf>
    <xf numFmtId="41" fontId="17" fillId="2" borderId="8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 wrapText="1"/>
    </xf>
    <xf numFmtId="41" fontId="17" fillId="2" borderId="20" xfId="1" applyNumberFormat="1" applyFont="1" applyFill="1" applyBorder="1" applyAlignment="1">
      <alignment horizontal="right" vertical="center"/>
    </xf>
    <xf numFmtId="41" fontId="17" fillId="2" borderId="20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 wrapText="1"/>
    </xf>
    <xf numFmtId="41" fontId="17" fillId="2" borderId="29" xfId="0" applyNumberFormat="1" applyFont="1" applyFill="1" applyBorder="1" applyAlignment="1">
      <alignment horizontal="center" vertical="center"/>
    </xf>
    <xf numFmtId="41" fontId="17" fillId="2" borderId="6" xfId="1" applyNumberFormat="1" applyFont="1" applyFill="1" applyBorder="1" applyAlignment="1">
      <alignment horizontal="right" vertical="center"/>
    </xf>
    <xf numFmtId="41" fontId="17" fillId="2" borderId="1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41" fontId="17" fillId="2" borderId="6" xfId="0" applyNumberFormat="1" applyFont="1" applyFill="1" applyBorder="1" applyAlignment="1">
      <alignment horizontal="center" vertical="center"/>
    </xf>
    <xf numFmtId="43" fontId="16" fillId="2" borderId="26" xfId="0" applyNumberFormat="1" applyFont="1" applyFill="1" applyBorder="1" applyAlignment="1">
      <alignment horizontal="center" vertical="center"/>
    </xf>
    <xf numFmtId="43" fontId="16" fillId="2" borderId="8" xfId="0" applyNumberFormat="1" applyFont="1" applyFill="1" applyBorder="1" applyAlignment="1">
      <alignment horizontal="center" vertical="center"/>
    </xf>
    <xf numFmtId="43" fontId="16" fillId="2" borderId="29" xfId="0" applyNumberFormat="1" applyFont="1" applyFill="1" applyBorder="1" applyAlignment="1">
      <alignment horizontal="center" vertical="center"/>
    </xf>
    <xf numFmtId="43" fontId="17" fillId="2" borderId="17" xfId="0" applyNumberFormat="1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vertical="center" wrapText="1"/>
    </xf>
    <xf numFmtId="41" fontId="17" fillId="2" borderId="47" xfId="0" applyNumberFormat="1" applyFont="1" applyFill="1" applyBorder="1" applyAlignment="1">
      <alignment horizontal="center" vertical="center"/>
    </xf>
    <xf numFmtId="43" fontId="17" fillId="2" borderId="37" xfId="0" applyNumberFormat="1" applyFont="1" applyFill="1" applyBorder="1" applyAlignment="1">
      <alignment horizontal="center" vertical="center"/>
    </xf>
    <xf numFmtId="166" fontId="17" fillId="2" borderId="34" xfId="1" applyNumberFormat="1" applyFont="1" applyFill="1" applyBorder="1" applyAlignment="1">
      <alignment horizontal="center" vertical="center" wrapText="1"/>
    </xf>
    <xf numFmtId="9" fontId="17" fillId="2" borderId="17" xfId="0" applyNumberFormat="1" applyFont="1" applyFill="1" applyBorder="1" applyAlignment="1">
      <alignment horizontal="center" vertical="center"/>
    </xf>
    <xf numFmtId="43" fontId="17" fillId="2" borderId="6" xfId="0" applyNumberFormat="1" applyFont="1" applyFill="1" applyBorder="1" applyAlignment="1">
      <alignment horizontal="center"/>
    </xf>
    <xf numFmtId="43" fontId="17" fillId="2" borderId="24" xfId="0" applyNumberFormat="1" applyFont="1" applyFill="1" applyBorder="1" applyAlignment="1">
      <alignment horizontal="center"/>
    </xf>
    <xf numFmtId="0" fontId="17" fillId="2" borderId="83" xfId="0" applyFont="1" applyFill="1" applyBorder="1" applyAlignment="1">
      <alignment vertical="center" wrapText="1"/>
    </xf>
    <xf numFmtId="41" fontId="17" fillId="2" borderId="36" xfId="0" applyNumberFormat="1" applyFont="1" applyFill="1" applyBorder="1" applyAlignment="1">
      <alignment horizontal="center" vertical="center"/>
    </xf>
    <xf numFmtId="9" fontId="16" fillId="2" borderId="26" xfId="0" applyNumberFormat="1" applyFont="1" applyFill="1" applyBorder="1" applyAlignment="1">
      <alignment horizontal="center"/>
    </xf>
    <xf numFmtId="43" fontId="16" fillId="2" borderId="6" xfId="0" applyNumberFormat="1" applyFont="1" applyFill="1" applyBorder="1" applyAlignment="1">
      <alignment horizontal="center"/>
    </xf>
    <xf numFmtId="43" fontId="16" fillId="2" borderId="24" xfId="0" applyNumberFormat="1" applyFont="1" applyFill="1" applyBorder="1" applyAlignment="1">
      <alignment horizontal="center"/>
    </xf>
    <xf numFmtId="49" fontId="17" fillId="2" borderId="76" xfId="0" applyNumberFormat="1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87" xfId="0" applyFont="1" applyFill="1" applyBorder="1" applyAlignment="1">
      <alignment horizontal="center" vertical="center"/>
    </xf>
    <xf numFmtId="43" fontId="17" fillId="2" borderId="9" xfId="1" applyFont="1" applyFill="1" applyBorder="1" applyAlignment="1">
      <alignment vertical="center"/>
    </xf>
    <xf numFmtId="43" fontId="16" fillId="2" borderId="92" xfId="1" applyFont="1" applyFill="1" applyBorder="1" applyAlignment="1">
      <alignment horizontal="center" vertical="center" wrapText="1"/>
    </xf>
    <xf numFmtId="0" fontId="45" fillId="0" borderId="19" xfId="209" applyFont="1" applyBorder="1" applyAlignment="1">
      <alignment horizontal="center" vertical="center" wrapText="1"/>
    </xf>
    <xf numFmtId="0" fontId="45" fillId="0" borderId="30" xfId="209" applyFont="1" applyBorder="1" applyAlignment="1">
      <alignment horizontal="center" vertical="center" wrapText="1"/>
    </xf>
    <xf numFmtId="43" fontId="16" fillId="2" borderId="37" xfId="1" applyFont="1" applyFill="1" applyBorder="1" applyAlignment="1">
      <alignment horizontal="center" vertical="center"/>
    </xf>
    <xf numFmtId="43" fontId="16" fillId="2" borderId="91" xfId="1" applyFont="1" applyFill="1" applyBorder="1" applyAlignment="1">
      <alignment horizontal="center" vertical="center" wrapText="1"/>
    </xf>
    <xf numFmtId="43" fontId="17" fillId="2" borderId="82" xfId="1" applyFont="1" applyFill="1" applyBorder="1" applyAlignment="1">
      <alignment horizontal="right" vertical="center"/>
    </xf>
    <xf numFmtId="0" fontId="17" fillId="2" borderId="89" xfId="0" applyFont="1" applyFill="1" applyBorder="1" applyAlignment="1">
      <alignment vertical="top" wrapText="1"/>
    </xf>
    <xf numFmtId="41" fontId="17" fillId="2" borderId="18" xfId="1" applyNumberFormat="1" applyFont="1" applyFill="1" applyBorder="1" applyAlignment="1">
      <alignment horizontal="right" vertical="center"/>
    </xf>
    <xf numFmtId="0" fontId="17" fillId="2" borderId="73" xfId="0" applyFont="1" applyFill="1" applyBorder="1" applyAlignment="1">
      <alignment vertical="top" wrapText="1"/>
    </xf>
    <xf numFmtId="41" fontId="17" fillId="2" borderId="24" xfId="1" applyNumberFormat="1" applyFont="1" applyFill="1" applyBorder="1" applyAlignment="1">
      <alignment horizontal="right" vertical="center"/>
    </xf>
    <xf numFmtId="43" fontId="17" fillId="2" borderId="73" xfId="1" applyFont="1" applyFill="1" applyBorder="1" applyAlignment="1">
      <alignment horizontal="center" vertical="center" wrapText="1"/>
    </xf>
    <xf numFmtId="41" fontId="17" fillId="2" borderId="8" xfId="1" applyNumberFormat="1" applyFont="1" applyFill="1" applyBorder="1" applyAlignment="1">
      <alignment horizontal="right" vertical="center"/>
    </xf>
    <xf numFmtId="43" fontId="17" fillId="2" borderId="92" xfId="1" applyFont="1" applyFill="1" applyBorder="1" applyAlignment="1">
      <alignment horizontal="center" vertical="center" wrapText="1"/>
    </xf>
    <xf numFmtId="43" fontId="17" fillId="2" borderId="7" xfId="1" applyFont="1" applyFill="1" applyBorder="1" applyAlignment="1">
      <alignment horizontal="right" vertical="center"/>
    </xf>
    <xf numFmtId="166" fontId="17" fillId="2" borderId="35" xfId="1" applyNumberFormat="1" applyFont="1" applyFill="1" applyBorder="1" applyAlignment="1">
      <alignment horizontal="center" vertical="center" wrapText="1"/>
    </xf>
    <xf numFmtId="41" fontId="17" fillId="2" borderId="47" xfId="1" applyNumberFormat="1" applyFont="1" applyFill="1" applyBorder="1" applyAlignment="1">
      <alignment horizontal="right" vertical="center"/>
    </xf>
    <xf numFmtId="43" fontId="17" fillId="2" borderId="35" xfId="1" applyFont="1" applyFill="1" applyBorder="1" applyAlignment="1">
      <alignment horizontal="right" vertical="center"/>
    </xf>
    <xf numFmtId="43" fontId="17" fillId="2" borderId="37" xfId="1" applyFont="1" applyFill="1" applyBorder="1" applyAlignment="1">
      <alignment vertical="center"/>
    </xf>
    <xf numFmtId="41" fontId="16" fillId="2" borderId="82" xfId="1" applyNumberFormat="1" applyFont="1" applyFill="1" applyBorder="1" applyAlignment="1">
      <alignment vertical="center" wrapText="1"/>
    </xf>
    <xf numFmtId="41" fontId="16" fillId="2" borderId="24" xfId="1" applyNumberFormat="1" applyFont="1" applyFill="1" applyBorder="1" applyAlignment="1">
      <alignment horizontal="center" vertical="center"/>
    </xf>
    <xf numFmtId="43" fontId="16" fillId="2" borderId="20" xfId="1" applyFont="1" applyFill="1" applyBorder="1" applyAlignment="1">
      <alignment vertical="center" wrapText="1"/>
    </xf>
    <xf numFmtId="41" fontId="17" fillId="2" borderId="82" xfId="1" applyNumberFormat="1" applyFont="1" applyFill="1" applyBorder="1" applyAlignment="1">
      <alignment vertical="center" wrapText="1"/>
    </xf>
    <xf numFmtId="41" fontId="17" fillId="2" borderId="24" xfId="1" applyNumberFormat="1" applyFont="1" applyFill="1" applyBorder="1" applyAlignment="1">
      <alignment horizontal="center" vertical="center"/>
    </xf>
    <xf numFmtId="166" fontId="16" fillId="2" borderId="98" xfId="1" applyNumberFormat="1" applyFont="1" applyFill="1" applyBorder="1" applyAlignment="1">
      <alignment horizontal="center" vertical="center" wrapText="1"/>
    </xf>
    <xf numFmtId="166" fontId="41" fillId="2" borderId="99" xfId="1" applyNumberFormat="1" applyFont="1" applyFill="1" applyBorder="1" applyAlignment="1">
      <alignment horizontal="center" vertical="center" wrapText="1"/>
    </xf>
    <xf numFmtId="166" fontId="17" fillId="2" borderId="100" xfId="1" applyNumberFormat="1" applyFont="1" applyFill="1" applyBorder="1" applyAlignment="1">
      <alignment horizontal="center" vertical="center" wrapText="1"/>
    </xf>
    <xf numFmtId="43" fontId="17" fillId="2" borderId="24" xfId="1" applyFont="1" applyFill="1" applyBorder="1" applyAlignment="1">
      <alignment vertical="center"/>
    </xf>
    <xf numFmtId="43" fontId="17" fillId="2" borderId="35" xfId="1" applyFont="1" applyFill="1" applyBorder="1" applyAlignment="1">
      <alignment horizontal="center" vertical="center"/>
    </xf>
    <xf numFmtId="166" fontId="17" fillId="2" borderId="101" xfId="1" applyNumberFormat="1" applyFont="1" applyFill="1" applyBorder="1" applyAlignment="1">
      <alignment horizontal="center" vertical="center" wrapText="1"/>
    </xf>
    <xf numFmtId="41" fontId="16" fillId="2" borderId="24" xfId="1" applyNumberFormat="1" applyFont="1" applyFill="1" applyBorder="1" applyAlignment="1">
      <alignment horizontal="right" vertical="center"/>
    </xf>
    <xf numFmtId="41" fontId="16" fillId="2" borderId="17" xfId="1" applyNumberFormat="1" applyFont="1" applyFill="1" applyBorder="1" applyAlignment="1">
      <alignment horizontal="right" vertical="center"/>
    </xf>
    <xf numFmtId="41" fontId="16" fillId="2" borderId="20" xfId="1" applyNumberFormat="1" applyFont="1" applyFill="1" applyBorder="1" applyAlignment="1">
      <alignment horizontal="right"/>
    </xf>
    <xf numFmtId="41" fontId="17" fillId="2" borderId="82" xfId="1" applyNumberFormat="1" applyFont="1" applyFill="1" applyBorder="1" applyAlignment="1">
      <alignment horizontal="right" vertical="center"/>
    </xf>
    <xf numFmtId="166" fontId="17" fillId="2" borderId="88" xfId="1" applyNumberFormat="1" applyFont="1" applyFill="1" applyBorder="1" applyAlignment="1">
      <alignment horizontal="center" vertical="center" wrapText="1"/>
    </xf>
    <xf numFmtId="43" fontId="17" fillId="2" borderId="20" xfId="1" applyFont="1" applyFill="1" applyBorder="1" applyAlignment="1">
      <alignment horizontal="right" vertical="center"/>
    </xf>
    <xf numFmtId="166" fontId="17" fillId="2" borderId="73" xfId="1" applyNumberFormat="1" applyFont="1" applyFill="1" applyBorder="1" applyAlignment="1">
      <alignment horizontal="center" vertical="center" wrapText="1"/>
    </xf>
    <xf numFmtId="166" fontId="17" fillId="2" borderId="91" xfId="1" applyNumberFormat="1" applyFont="1" applyFill="1" applyBorder="1" applyAlignment="1">
      <alignment horizontal="center" vertical="center" wrapText="1"/>
    </xf>
    <xf numFmtId="41" fontId="16" fillId="2" borderId="20" xfId="1" applyNumberFormat="1" applyFont="1" applyFill="1" applyBorder="1" applyAlignment="1">
      <alignment horizontal="right" wrapText="1"/>
    </xf>
    <xf numFmtId="41" fontId="16" fillId="2" borderId="8" xfId="1" applyNumberFormat="1" applyFont="1" applyFill="1" applyBorder="1" applyAlignment="1">
      <alignment vertical="center" wrapText="1"/>
    </xf>
    <xf numFmtId="10" fontId="51" fillId="0" borderId="29" xfId="0" applyNumberFormat="1" applyFont="1" applyBorder="1" applyAlignment="1">
      <alignment vertical="center" wrapText="1"/>
    </xf>
    <xf numFmtId="0" fontId="4" fillId="2" borderId="6" xfId="0" applyFont="1" applyFill="1" applyBorder="1"/>
    <xf numFmtId="0" fontId="16" fillId="2" borderId="29" xfId="0" applyFont="1" applyFill="1" applyBorder="1" applyAlignment="1">
      <alignment vertical="center" wrapText="1"/>
    </xf>
    <xf numFmtId="0" fontId="4" fillId="2" borderId="9" xfId="0" applyFont="1" applyFill="1" applyBorder="1"/>
    <xf numFmtId="0" fontId="4" fillId="2" borderId="29" xfId="0" applyFont="1" applyFill="1" applyBorder="1"/>
    <xf numFmtId="43" fontId="17" fillId="2" borderId="38" xfId="0" applyNumberFormat="1" applyFont="1" applyFill="1" applyBorder="1" applyAlignment="1">
      <alignment horizontal="center" vertical="center"/>
    </xf>
    <xf numFmtId="43" fontId="17" fillId="2" borderId="19" xfId="0" applyNumberFormat="1" applyFont="1" applyFill="1" applyBorder="1" applyAlignment="1">
      <alignment horizontal="center" vertical="center"/>
    </xf>
    <xf numFmtId="41" fontId="16" fillId="2" borderId="26" xfId="1" applyNumberFormat="1" applyFont="1" applyFill="1" applyBorder="1" applyAlignment="1">
      <alignment vertical="center" wrapText="1"/>
    </xf>
    <xf numFmtId="0" fontId="16" fillId="0" borderId="24" xfId="0" applyFont="1" applyBorder="1" applyAlignment="1">
      <alignment horizontal="left" vertical="top" wrapText="1"/>
    </xf>
    <xf numFmtId="0" fontId="53" fillId="2" borderId="0" xfId="0" applyFont="1" applyFill="1"/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2" borderId="0" xfId="0" applyNumberFormat="1" applyFont="1" applyFill="1" applyAlignment="1">
      <alignment horizontal="center" vertical="top"/>
    </xf>
    <xf numFmtId="166" fontId="16" fillId="2" borderId="0" xfId="1" applyNumberFormat="1" applyFont="1" applyFill="1" applyBorder="1" applyAlignment="1">
      <alignment horizontal="center" vertical="center" wrapText="1"/>
    </xf>
    <xf numFmtId="166" fontId="16" fillId="2" borderId="13" xfId="0" quotePrefix="1" applyNumberFormat="1" applyFont="1" applyFill="1" applyBorder="1" applyAlignment="1">
      <alignment horizontal="center" vertical="center"/>
    </xf>
    <xf numFmtId="49" fontId="16" fillId="2" borderId="12" xfId="0" quotePrefix="1" applyNumberFormat="1" applyFont="1" applyFill="1" applyBorder="1" applyAlignment="1">
      <alignment horizontal="center" vertical="center"/>
    </xf>
    <xf numFmtId="166" fontId="16" fillId="2" borderId="12" xfId="0" quotePrefix="1" applyNumberFormat="1" applyFont="1" applyFill="1" applyBorder="1" applyAlignment="1">
      <alignment horizontal="center" vertical="center"/>
    </xf>
    <xf numFmtId="0" fontId="45" fillId="0" borderId="30" xfId="209" quotePrefix="1" applyFont="1" applyBorder="1" applyAlignment="1">
      <alignment horizontal="center" vertical="center" wrapText="1"/>
    </xf>
    <xf numFmtId="41" fontId="16" fillId="2" borderId="24" xfId="1" quotePrefix="1" applyNumberFormat="1" applyFont="1" applyFill="1" applyBorder="1" applyAlignment="1">
      <alignment horizontal="right" vertical="center"/>
    </xf>
    <xf numFmtId="49" fontId="34" fillId="2" borderId="68" xfId="0" quotePrefix="1" applyNumberFormat="1" applyFont="1" applyFill="1" applyBorder="1" applyAlignment="1">
      <alignment horizontal="center" vertical="center"/>
    </xf>
    <xf numFmtId="49" fontId="34" fillId="2" borderId="67" xfId="0" quotePrefix="1" applyNumberFormat="1" applyFont="1" applyFill="1" applyBorder="1" applyAlignment="1">
      <alignment horizontal="center" vertical="center" wrapText="1"/>
    </xf>
    <xf numFmtId="0" fontId="35" fillId="2" borderId="20" xfId="1" quotePrefix="1" applyNumberFormat="1" applyFont="1" applyFill="1" applyBorder="1" applyAlignment="1">
      <alignment horizontal="center" vertical="center"/>
    </xf>
    <xf numFmtId="49" fontId="9" fillId="2" borderId="13" xfId="0" quotePrefix="1" applyNumberFormat="1" applyFont="1" applyFill="1" applyBorder="1" applyAlignment="1">
      <alignment horizontal="center" vertical="center"/>
    </xf>
    <xf numFmtId="49" fontId="9" fillId="2" borderId="12" xfId="0" quotePrefix="1" applyNumberFormat="1" applyFont="1" applyFill="1" applyBorder="1" applyAlignment="1">
      <alignment horizontal="center" vertical="center" wrapText="1"/>
    </xf>
    <xf numFmtId="49" fontId="9" fillId="2" borderId="15" xfId="0" quotePrefix="1" applyNumberFormat="1" applyFont="1" applyFill="1" applyBorder="1" applyAlignment="1">
      <alignment horizontal="center" vertical="center" wrapText="1"/>
    </xf>
    <xf numFmtId="49" fontId="9" fillId="2" borderId="3" xfId="1" quotePrefix="1" applyNumberFormat="1" applyFont="1" applyFill="1" applyBorder="1" applyAlignment="1">
      <alignment horizontal="center" vertical="center"/>
    </xf>
    <xf numFmtId="49" fontId="27" fillId="2" borderId="13" xfId="0" quotePrefix="1" applyNumberFormat="1" applyFont="1" applyFill="1" applyBorder="1" applyAlignment="1">
      <alignment horizontal="center" vertical="center"/>
    </xf>
    <xf numFmtId="49" fontId="27" fillId="2" borderId="13" xfId="0" quotePrefix="1" applyNumberFormat="1" applyFont="1" applyFill="1" applyBorder="1" applyAlignment="1">
      <alignment horizontal="center" vertical="center" wrapText="1"/>
    </xf>
    <xf numFmtId="49" fontId="23" fillId="2" borderId="13" xfId="0" quotePrefix="1" applyNumberFormat="1" applyFont="1" applyFill="1" applyBorder="1" applyAlignment="1">
      <alignment horizontal="center" vertical="center"/>
    </xf>
    <xf numFmtId="166" fontId="23" fillId="2" borderId="12" xfId="0" quotePrefix="1" applyNumberFormat="1" applyFont="1" applyFill="1" applyBorder="1" applyAlignment="1">
      <alignment horizontal="center" vertical="center" wrapText="1"/>
    </xf>
    <xf numFmtId="166" fontId="9" fillId="2" borderId="13" xfId="0" quotePrefix="1" applyNumberFormat="1" applyFont="1" applyFill="1" applyBorder="1" applyAlignment="1">
      <alignment horizontal="center" vertical="center" wrapText="1"/>
    </xf>
    <xf numFmtId="49" fontId="11" fillId="2" borderId="20" xfId="0" quotePrefix="1" applyNumberFormat="1" applyFont="1" applyFill="1" applyBorder="1" applyAlignment="1">
      <alignment horizontal="center" vertical="center"/>
    </xf>
    <xf numFmtId="0" fontId="11" fillId="0" borderId="8" xfId="0" quotePrefix="1" applyFont="1" applyBorder="1" applyAlignment="1">
      <alignment horizontal="center" vertical="center"/>
    </xf>
    <xf numFmtId="166" fontId="73" fillId="2" borderId="22" xfId="1" applyNumberFormat="1" applyFont="1" applyFill="1" applyBorder="1" applyAlignment="1">
      <alignment horizontal="left" vertical="center" wrapText="1"/>
    </xf>
    <xf numFmtId="166" fontId="74" fillId="2" borderId="26" xfId="1" applyNumberFormat="1" applyFont="1" applyFill="1" applyBorder="1" applyAlignment="1">
      <alignment horizontal="center" vertical="center" wrapText="1"/>
    </xf>
    <xf numFmtId="166" fontId="76" fillId="2" borderId="31" xfId="1" applyNumberFormat="1" applyFont="1" applyFill="1" applyBorder="1" applyAlignment="1">
      <alignment vertical="top" wrapText="1"/>
    </xf>
    <xf numFmtId="166" fontId="76" fillId="2" borderId="27" xfId="1" applyNumberFormat="1" applyFont="1" applyFill="1" applyBorder="1" applyAlignment="1">
      <alignment horizontal="center" vertical="center" wrapText="1"/>
    </xf>
    <xf numFmtId="166" fontId="76" fillId="2" borderId="27" xfId="1" applyNumberFormat="1" applyFont="1" applyFill="1" applyBorder="1" applyAlignment="1">
      <alignment horizontal="left" vertical="center" wrapText="1"/>
    </xf>
    <xf numFmtId="49" fontId="74" fillId="2" borderId="20" xfId="1" applyNumberFormat="1" applyFont="1" applyFill="1" applyBorder="1" applyAlignment="1">
      <alignment horizontal="center" vertical="center"/>
    </xf>
    <xf numFmtId="9" fontId="79" fillId="0" borderId="20" xfId="0" applyNumberFormat="1" applyFont="1" applyBorder="1" applyAlignment="1">
      <alignment horizontal="center" vertical="top" wrapText="1"/>
    </xf>
    <xf numFmtId="0" fontId="78" fillId="0" borderId="22" xfId="0" applyFont="1" applyBorder="1" applyAlignment="1">
      <alignment vertical="center" wrapText="1"/>
    </xf>
    <xf numFmtId="49" fontId="80" fillId="2" borderId="7" xfId="1" applyNumberFormat="1" applyFont="1" applyFill="1" applyBorder="1" applyAlignment="1">
      <alignment horizontal="center" vertical="center"/>
    </xf>
    <xf numFmtId="49" fontId="80" fillId="2" borderId="18" xfId="1" applyNumberFormat="1" applyFont="1" applyFill="1" applyBorder="1" applyAlignment="1">
      <alignment horizontal="center" vertical="center"/>
    </xf>
    <xf numFmtId="43" fontId="17" fillId="2" borderId="82" xfId="1" applyFont="1" applyFill="1" applyBorder="1" applyAlignment="1">
      <alignment horizontal="center" vertical="center"/>
    </xf>
    <xf numFmtId="166" fontId="80" fillId="2" borderId="26" xfId="1" applyNumberFormat="1" applyFont="1" applyFill="1" applyBorder="1" applyAlignment="1">
      <alignment horizontal="center" vertical="center" wrapText="1"/>
    </xf>
    <xf numFmtId="0" fontId="9" fillId="2" borderId="8" xfId="1" applyNumberFormat="1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43" fontId="9" fillId="2" borderId="19" xfId="0" applyNumberFormat="1" applyFont="1" applyFill="1" applyBorder="1" applyAlignment="1">
      <alignment horizontal="center" vertical="top"/>
    </xf>
    <xf numFmtId="166" fontId="9" fillId="2" borderId="19" xfId="1" applyNumberFormat="1" applyFont="1" applyFill="1" applyBorder="1" applyAlignment="1">
      <alignment horizontal="center" vertical="center" wrapText="1"/>
    </xf>
    <xf numFmtId="0" fontId="9" fillId="2" borderId="19" xfId="1" applyNumberFormat="1" applyFont="1" applyFill="1" applyBorder="1" applyAlignment="1">
      <alignment vertical="center" wrapText="1"/>
    </xf>
    <xf numFmtId="49" fontId="78" fillId="2" borderId="19" xfId="1" applyNumberFormat="1" applyFont="1" applyFill="1" applyBorder="1" applyAlignment="1">
      <alignment horizontal="center" vertical="center" wrapText="1"/>
    </xf>
    <xf numFmtId="41" fontId="9" fillId="2" borderId="19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 wrapText="1"/>
    </xf>
    <xf numFmtId="43" fontId="80" fillId="2" borderId="18" xfId="1" applyFont="1" applyFill="1" applyBorder="1" applyAlignment="1">
      <alignment horizontal="center" vertical="center"/>
    </xf>
    <xf numFmtId="166" fontId="76" fillId="2" borderId="22" xfId="1" applyNumberFormat="1" applyFont="1" applyFill="1" applyBorder="1" applyAlignment="1">
      <alignment horizontal="left" vertical="center" wrapText="1"/>
    </xf>
    <xf numFmtId="43" fontId="93" fillId="2" borderId="18" xfId="1" applyFont="1" applyFill="1" applyBorder="1" applyAlignment="1">
      <alignment horizontal="center" vertical="center"/>
    </xf>
    <xf numFmtId="0" fontId="94" fillId="2" borderId="2" xfId="0" applyFont="1" applyFill="1" applyBorder="1" applyAlignment="1">
      <alignment horizontal="center" vertical="center"/>
    </xf>
    <xf numFmtId="0" fontId="94" fillId="2" borderId="19" xfId="0" applyFont="1" applyFill="1" applyBorder="1" applyAlignment="1">
      <alignment horizontal="center" vertical="center"/>
    </xf>
    <xf numFmtId="43" fontId="95" fillId="2" borderId="17" xfId="1" applyFont="1" applyFill="1" applyBorder="1" applyAlignment="1">
      <alignment horizontal="center" vertical="center"/>
    </xf>
    <xf numFmtId="43" fontId="95" fillId="2" borderId="24" xfId="1" applyFont="1" applyFill="1" applyBorder="1" applyAlignment="1">
      <alignment horizontal="center" vertical="center"/>
    </xf>
    <xf numFmtId="43" fontId="95" fillId="2" borderId="20" xfId="1" applyFont="1" applyFill="1" applyBorder="1" applyAlignment="1">
      <alignment horizontal="center" vertical="center"/>
    </xf>
    <xf numFmtId="43" fontId="94" fillId="2" borderId="82" xfId="0" applyNumberFormat="1" applyFont="1" applyFill="1" applyBorder="1" applyAlignment="1">
      <alignment vertical="center"/>
    </xf>
    <xf numFmtId="43" fontId="94" fillId="2" borderId="20" xfId="0" applyNumberFormat="1" applyFont="1" applyFill="1" applyBorder="1" applyAlignment="1">
      <alignment vertical="center"/>
    </xf>
    <xf numFmtId="0" fontId="94" fillId="0" borderId="38" xfId="0" applyFont="1" applyBorder="1" applyAlignment="1">
      <alignment horizontal="center" vertical="center"/>
    </xf>
    <xf numFmtId="0" fontId="94" fillId="0" borderId="80" xfId="0" applyFont="1" applyBorder="1" applyAlignment="1">
      <alignment horizontal="center" vertical="center"/>
    </xf>
    <xf numFmtId="0" fontId="94" fillId="0" borderId="30" xfId="0" applyFont="1" applyBorder="1" applyAlignment="1">
      <alignment horizontal="center" vertical="center"/>
    </xf>
    <xf numFmtId="41" fontId="95" fillId="2" borderId="20" xfId="1" applyNumberFormat="1" applyFont="1" applyFill="1" applyBorder="1" applyAlignment="1">
      <alignment horizontal="center" vertical="center" wrapText="1"/>
    </xf>
    <xf numFmtId="43" fontId="94" fillId="2" borderId="78" xfId="1" applyFont="1" applyFill="1" applyBorder="1" applyAlignment="1">
      <alignment horizontal="center" vertical="center"/>
    </xf>
    <xf numFmtId="41" fontId="95" fillId="2" borderId="17" xfId="1" applyNumberFormat="1" applyFont="1" applyFill="1" applyBorder="1" applyAlignment="1">
      <alignment horizontal="center" vertical="center" wrapText="1"/>
    </xf>
    <xf numFmtId="41" fontId="95" fillId="2" borderId="24" xfId="1" applyNumberFormat="1" applyFont="1" applyFill="1" applyBorder="1" applyAlignment="1">
      <alignment horizontal="center" vertical="center" wrapText="1"/>
    </xf>
    <xf numFmtId="43" fontId="94" fillId="2" borderId="20" xfId="1" applyFont="1" applyFill="1" applyBorder="1" applyAlignment="1">
      <alignment horizontal="center" vertical="center"/>
    </xf>
    <xf numFmtId="41" fontId="16" fillId="2" borderId="17" xfId="1" applyNumberFormat="1" applyFont="1" applyFill="1" applyBorder="1" applyAlignment="1">
      <alignment vertical="center" wrapText="1"/>
    </xf>
    <xf numFmtId="41" fontId="16" fillId="2" borderId="24" xfId="1" applyNumberFormat="1" applyFont="1" applyFill="1" applyBorder="1" applyAlignment="1">
      <alignment vertical="center" wrapText="1"/>
    </xf>
    <xf numFmtId="41" fontId="93" fillId="2" borderId="18" xfId="1" applyNumberFormat="1" applyFont="1" applyFill="1" applyBorder="1" applyAlignment="1">
      <alignment horizontal="center" vertical="center"/>
    </xf>
    <xf numFmtId="43" fontId="83" fillId="0" borderId="20" xfId="0" applyNumberFormat="1" applyFont="1" applyBorder="1"/>
    <xf numFmtId="43" fontId="6" fillId="2" borderId="6" xfId="0" applyNumberFormat="1" applyFont="1" applyFill="1" applyBorder="1"/>
    <xf numFmtId="0" fontId="11" fillId="0" borderId="45" xfId="0" quotePrefix="1" applyFont="1" applyBorder="1" applyAlignment="1">
      <alignment horizontal="center" vertical="center"/>
    </xf>
    <xf numFmtId="41" fontId="12" fillId="2" borderId="26" xfId="1" applyNumberFormat="1" applyFont="1" applyFill="1" applyBorder="1" applyAlignment="1">
      <alignment horizontal="center" vertical="center" wrapText="1"/>
    </xf>
    <xf numFmtId="43" fontId="12" fillId="2" borderId="8" xfId="1" applyFont="1" applyFill="1" applyBorder="1" applyAlignment="1">
      <alignment horizontal="center" vertical="center" wrapText="1"/>
    </xf>
    <xf numFmtId="0" fontId="88" fillId="2" borderId="22" xfId="263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9" fillId="0" borderId="102" xfId="0" applyFont="1" applyBorder="1" applyAlignment="1">
      <alignment vertical="top" wrapText="1"/>
    </xf>
    <xf numFmtId="166" fontId="9" fillId="2" borderId="105" xfId="1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/>
    </xf>
    <xf numFmtId="166" fontId="16" fillId="2" borderId="13" xfId="0" applyNumberFormat="1" applyFont="1" applyFill="1" applyBorder="1" applyAlignment="1">
      <alignment vertical="center"/>
    </xf>
    <xf numFmtId="166" fontId="16" fillId="2" borderId="14" xfId="0" applyNumberFormat="1" applyFont="1" applyFill="1" applyBorder="1" applyAlignment="1">
      <alignment vertical="center"/>
    </xf>
    <xf numFmtId="0" fontId="17" fillId="2" borderId="86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10" fontId="51" fillId="0" borderId="0" xfId="0" applyNumberFormat="1" applyFont="1" applyAlignment="1">
      <alignment vertical="center" wrapText="1"/>
    </xf>
    <xf numFmtId="41" fontId="17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left" vertical="top" wrapText="1"/>
    </xf>
    <xf numFmtId="0" fontId="6" fillId="2" borderId="72" xfId="0" applyFont="1" applyFill="1" applyBorder="1"/>
    <xf numFmtId="0" fontId="50" fillId="0" borderId="0" xfId="0" applyFont="1" applyAlignment="1">
      <alignment horizontal="left" vertical="top" wrapText="1"/>
    </xf>
    <xf numFmtId="166" fontId="17" fillId="2" borderId="89" xfId="1" applyNumberFormat="1" applyFont="1" applyFill="1" applyBorder="1" applyAlignment="1">
      <alignment horizontal="center" vertical="center" wrapText="1"/>
    </xf>
    <xf numFmtId="166" fontId="17" fillId="2" borderId="92" xfId="1" applyNumberFormat="1" applyFont="1" applyFill="1" applyBorder="1" applyAlignment="1">
      <alignment horizontal="center" vertical="center" wrapText="1"/>
    </xf>
    <xf numFmtId="166" fontId="17" fillId="2" borderId="90" xfId="1" applyNumberFormat="1" applyFont="1" applyFill="1" applyBorder="1" applyAlignment="1">
      <alignment horizontal="center" vertical="center" wrapText="1"/>
    </xf>
    <xf numFmtId="0" fontId="16" fillId="2" borderId="91" xfId="0" applyFont="1" applyFill="1" applyBorder="1"/>
    <xf numFmtId="0" fontId="16" fillId="2" borderId="73" xfId="0" applyFont="1" applyFill="1" applyBorder="1"/>
    <xf numFmtId="0" fontId="16" fillId="2" borderId="92" xfId="0" applyFont="1" applyFill="1" applyBorder="1"/>
    <xf numFmtId="0" fontId="17" fillId="2" borderId="88" xfId="0" applyFont="1" applyFill="1" applyBorder="1"/>
    <xf numFmtId="0" fontId="17" fillId="2" borderId="73" xfId="0" applyFont="1" applyFill="1" applyBorder="1"/>
    <xf numFmtId="0" fontId="17" fillId="2" borderId="71" xfId="0" applyFont="1" applyFill="1" applyBorder="1"/>
    <xf numFmtId="0" fontId="4" fillId="2" borderId="72" xfId="0" applyFont="1" applyFill="1" applyBorder="1"/>
    <xf numFmtId="0" fontId="16" fillId="2" borderId="0" xfId="0" applyFont="1" applyFill="1" applyAlignment="1">
      <alignment vertical="center" wrapText="1"/>
    </xf>
    <xf numFmtId="0" fontId="6" fillId="2" borderId="74" xfId="0" applyFont="1" applyFill="1" applyBorder="1"/>
    <xf numFmtId="0" fontId="6" fillId="2" borderId="61" xfId="0" applyFont="1" applyFill="1" applyBorder="1"/>
    <xf numFmtId="0" fontId="6" fillId="2" borderId="64" xfId="0" applyFont="1" applyFill="1" applyBorder="1"/>
    <xf numFmtId="0" fontId="6" fillId="2" borderId="60" xfId="0" applyFont="1" applyFill="1" applyBorder="1"/>
    <xf numFmtId="0" fontId="11" fillId="2" borderId="104" xfId="0" applyFont="1" applyFill="1" applyBorder="1"/>
    <xf numFmtId="0" fontId="11" fillId="2" borderId="61" xfId="0" applyFont="1" applyFill="1" applyBorder="1"/>
    <xf numFmtId="0" fontId="11" fillId="2" borderId="64" xfId="0" applyFont="1" applyFill="1" applyBorder="1"/>
    <xf numFmtId="0" fontId="11" fillId="2" borderId="60" xfId="0" applyFont="1" applyFill="1" applyBorder="1"/>
    <xf numFmtId="49" fontId="11" fillId="2" borderId="61" xfId="0" applyNumberFormat="1" applyFont="1" applyFill="1" applyBorder="1" applyAlignment="1">
      <alignment horizontal="center"/>
    </xf>
    <xf numFmtId="0" fontId="1" fillId="0" borderId="20" xfId="0" applyFont="1" applyBorder="1"/>
    <xf numFmtId="0" fontId="1" fillId="0" borderId="73" xfId="0" applyFont="1" applyBorder="1"/>
    <xf numFmtId="0" fontId="1" fillId="0" borderId="59" xfId="0" applyFont="1" applyBorder="1" applyAlignment="1">
      <alignment horizontal="left" vertical="top" wrapText="1"/>
    </xf>
    <xf numFmtId="0" fontId="1" fillId="0" borderId="75" xfId="0" applyFont="1" applyBorder="1" applyAlignment="1">
      <alignment horizontal="left" vertical="top" wrapText="1"/>
    </xf>
    <xf numFmtId="0" fontId="1" fillId="0" borderId="75" xfId="0" applyFont="1" applyBorder="1" applyAlignment="1">
      <alignment vertical="top"/>
    </xf>
    <xf numFmtId="43" fontId="0" fillId="0" borderId="75" xfId="0" applyNumberFormat="1" applyBorder="1" applyAlignment="1">
      <alignment vertical="top"/>
    </xf>
    <xf numFmtId="0" fontId="0" fillId="0" borderId="75" xfId="0" applyBorder="1" applyAlignment="1">
      <alignment vertical="top"/>
    </xf>
    <xf numFmtId="0" fontId="1" fillId="0" borderId="93" xfId="0" applyFont="1" applyBorder="1" applyAlignment="1">
      <alignment vertical="top"/>
    </xf>
    <xf numFmtId="0" fontId="0" fillId="0" borderId="0" xfId="0" applyAlignment="1">
      <alignment vertical="center"/>
    </xf>
    <xf numFmtId="0" fontId="35" fillId="0" borderId="109" xfId="0" applyFont="1" applyBorder="1" applyAlignment="1">
      <alignment horizontal="center" vertical="top"/>
    </xf>
    <xf numFmtId="0" fontId="35" fillId="0" borderId="110" xfId="0" applyFont="1" applyBorder="1" applyAlignment="1">
      <alignment horizontal="center" vertical="top"/>
    </xf>
    <xf numFmtId="0" fontId="35" fillId="0" borderId="51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center" wrapText="1"/>
    </xf>
    <xf numFmtId="0" fontId="35" fillId="0" borderId="20" xfId="0" applyFont="1" applyBorder="1" applyAlignment="1">
      <alignment vertical="top"/>
    </xf>
    <xf numFmtId="0" fontId="35" fillId="0" borderId="103" xfId="0" applyFont="1" applyBorder="1" applyAlignment="1">
      <alignment horizontal="left" vertical="top" wrapText="1"/>
    </xf>
    <xf numFmtId="0" fontId="35" fillId="0" borderId="75" xfId="0" applyFont="1" applyBorder="1" applyAlignment="1">
      <alignment horizontal="left" vertical="center" wrapText="1"/>
    </xf>
    <xf numFmtId="0" fontId="35" fillId="0" borderId="75" xfId="0" applyFont="1" applyBorder="1" applyAlignment="1">
      <alignment vertical="top"/>
    </xf>
    <xf numFmtId="0" fontId="35" fillId="0" borderId="111" xfId="0" applyFont="1" applyBorder="1" applyAlignment="1">
      <alignment horizontal="center" vertical="top"/>
    </xf>
    <xf numFmtId="0" fontId="35" fillId="0" borderId="102" xfId="0" applyFont="1" applyBorder="1" applyAlignment="1">
      <alignment horizontal="left" vertical="top" wrapText="1"/>
    </xf>
    <xf numFmtId="0" fontId="35" fillId="0" borderId="24" xfId="0" applyFont="1" applyBorder="1" applyAlignment="1">
      <alignment horizontal="left" vertical="center" wrapText="1"/>
    </xf>
    <xf numFmtId="0" fontId="35" fillId="0" borderId="24" xfId="0" applyFont="1" applyBorder="1" applyAlignment="1">
      <alignment vertical="top"/>
    </xf>
    <xf numFmtId="0" fontId="35" fillId="0" borderId="25" xfId="0" applyFont="1" applyBorder="1" applyAlignment="1">
      <alignment vertical="top"/>
    </xf>
    <xf numFmtId="0" fontId="35" fillId="0" borderId="18" xfId="0" applyFont="1" applyBorder="1" applyAlignment="1">
      <alignment vertical="top"/>
    </xf>
    <xf numFmtId="0" fontId="35" fillId="0" borderId="62" xfId="0" applyFont="1" applyBorder="1" applyAlignment="1">
      <alignment vertical="top"/>
    </xf>
    <xf numFmtId="0" fontId="35" fillId="0" borderId="71" xfId="0" applyFont="1" applyBorder="1" applyAlignment="1">
      <alignment vertical="top"/>
    </xf>
    <xf numFmtId="0" fontId="35" fillId="0" borderId="73" xfId="0" applyFont="1" applyBorder="1" applyAlignment="1">
      <alignment vertical="top"/>
    </xf>
    <xf numFmtId="0" fontId="35" fillId="0" borderId="93" xfId="0" applyFont="1" applyBorder="1" applyAlignment="1">
      <alignment vertical="top"/>
    </xf>
    <xf numFmtId="0" fontId="33" fillId="0" borderId="112" xfId="0" applyFont="1" applyBorder="1" applyAlignment="1">
      <alignment vertical="center"/>
    </xf>
    <xf numFmtId="0" fontId="33" fillId="0" borderId="113" xfId="0" applyFont="1" applyBorder="1" applyAlignment="1">
      <alignment vertical="center"/>
    </xf>
    <xf numFmtId="0" fontId="33" fillId="0" borderId="114" xfId="0" applyFont="1" applyBorder="1" applyAlignment="1">
      <alignment vertical="center"/>
    </xf>
    <xf numFmtId="0" fontId="33" fillId="0" borderId="115" xfId="0" applyFont="1" applyBorder="1" applyAlignment="1">
      <alignment vertical="center"/>
    </xf>
    <xf numFmtId="0" fontId="33" fillId="0" borderId="116" xfId="0" applyFont="1" applyBorder="1" applyAlignment="1">
      <alignment vertical="center"/>
    </xf>
    <xf numFmtId="0" fontId="99" fillId="0" borderId="0" xfId="443" applyFont="1" applyAlignment="1">
      <alignment wrapText="1"/>
    </xf>
    <xf numFmtId="0" fontId="99" fillId="0" borderId="0" xfId="443" applyFont="1"/>
    <xf numFmtId="0" fontId="100" fillId="0" borderId="0" xfId="443" applyFont="1"/>
    <xf numFmtId="0" fontId="102" fillId="0" borderId="117" xfId="443" applyFont="1" applyBorder="1" applyAlignment="1">
      <alignment horizontal="center" vertical="center" wrapText="1"/>
    </xf>
    <xf numFmtId="0" fontId="102" fillId="0" borderId="118" xfId="443" applyFont="1" applyBorder="1" applyAlignment="1">
      <alignment horizontal="center" vertical="center" wrapText="1"/>
    </xf>
    <xf numFmtId="0" fontId="102" fillId="0" borderId="120" xfId="443" applyFont="1" applyBorder="1" applyAlignment="1">
      <alignment horizontal="center" vertical="center" wrapText="1"/>
    </xf>
    <xf numFmtId="0" fontId="102" fillId="0" borderId="121" xfId="443" applyFont="1" applyBorder="1" applyAlignment="1">
      <alignment wrapText="1"/>
    </xf>
    <xf numFmtId="0" fontId="102" fillId="0" borderId="119" xfId="443" applyFont="1" applyBorder="1" applyAlignment="1">
      <alignment wrapText="1"/>
    </xf>
    <xf numFmtId="0" fontId="99" fillId="0" borderId="119" xfId="443" applyFont="1" applyBorder="1" applyAlignment="1">
      <alignment wrapText="1"/>
    </xf>
    <xf numFmtId="0" fontId="102" fillId="0" borderId="119" xfId="443" applyFont="1" applyBorder="1" applyAlignment="1">
      <alignment horizontal="center" wrapText="1"/>
    </xf>
    <xf numFmtId="0" fontId="99" fillId="0" borderId="124" xfId="443" applyFont="1" applyBorder="1" applyAlignment="1">
      <alignment vertical="top" wrapText="1"/>
    </xf>
    <xf numFmtId="0" fontId="102" fillId="0" borderId="121" xfId="443" applyFont="1" applyBorder="1" applyAlignment="1">
      <alignment horizontal="center" vertical="center" wrapText="1"/>
    </xf>
    <xf numFmtId="0" fontId="102" fillId="0" borderId="124" xfId="443" applyFont="1" applyBorder="1" applyAlignment="1">
      <alignment horizontal="center" vertical="top" wrapText="1"/>
    </xf>
    <xf numFmtId="0" fontId="103" fillId="0" borderId="119" xfId="443" applyFont="1" applyBorder="1" applyAlignment="1">
      <alignment horizontal="center" wrapText="1"/>
    </xf>
    <xf numFmtId="0" fontId="103" fillId="0" borderId="122" xfId="443" applyFont="1" applyBorder="1" applyAlignment="1">
      <alignment horizontal="center" wrapText="1"/>
    </xf>
    <xf numFmtId="0" fontId="99" fillId="0" borderId="119" xfId="443" applyFont="1" applyBorder="1" applyAlignment="1">
      <alignment horizontal="left" vertical="top" wrapText="1"/>
    </xf>
    <xf numFmtId="9" fontId="102" fillId="0" borderId="119" xfId="443" applyNumberFormat="1" applyFont="1" applyBorder="1" applyAlignment="1">
      <alignment horizontal="left" vertical="center" wrapText="1"/>
    </xf>
    <xf numFmtId="0" fontId="102" fillId="0" borderId="119" xfId="443" applyFont="1" applyBorder="1" applyAlignment="1">
      <alignment horizontal="left" vertical="center" wrapText="1"/>
    </xf>
    <xf numFmtId="2" fontId="102" fillId="5" borderId="119" xfId="443" applyNumberFormat="1" applyFont="1" applyFill="1" applyBorder="1" applyAlignment="1">
      <alignment horizontal="right" vertical="center" wrapText="1"/>
    </xf>
    <xf numFmtId="166" fontId="102" fillId="5" borderId="119" xfId="443" applyNumberFormat="1" applyFont="1" applyFill="1" applyBorder="1" applyAlignment="1">
      <alignment horizontal="right" vertical="center" wrapText="1"/>
    </xf>
    <xf numFmtId="0" fontId="102" fillId="0" borderId="119" xfId="443" applyFont="1" applyBorder="1" applyAlignment="1">
      <alignment horizontal="right" vertical="center" wrapText="1"/>
    </xf>
    <xf numFmtId="166" fontId="102" fillId="0" borderId="119" xfId="443" applyNumberFormat="1" applyFont="1" applyBorder="1" applyAlignment="1">
      <alignment horizontal="right" vertical="center" wrapText="1"/>
    </xf>
    <xf numFmtId="166" fontId="102" fillId="0" borderId="119" xfId="443" applyNumberFormat="1" applyFont="1" applyBorder="1" applyAlignment="1">
      <alignment horizontal="center" vertical="center" wrapText="1"/>
    </xf>
    <xf numFmtId="10" fontId="102" fillId="0" borderId="119" xfId="443" applyNumberFormat="1" applyFont="1" applyBorder="1" applyAlignment="1">
      <alignment horizontal="right" vertical="center" wrapText="1"/>
    </xf>
    <xf numFmtId="10" fontId="102" fillId="5" borderId="119" xfId="443" applyNumberFormat="1" applyFont="1" applyFill="1" applyBorder="1" applyAlignment="1">
      <alignment horizontal="center" vertical="center" wrapText="1"/>
    </xf>
    <xf numFmtId="10" fontId="102" fillId="5" borderId="122" xfId="443" applyNumberFormat="1" applyFont="1" applyFill="1" applyBorder="1" applyAlignment="1">
      <alignment horizontal="center" vertical="center" wrapText="1"/>
    </xf>
    <xf numFmtId="0" fontId="104" fillId="6" borderId="119" xfId="443" applyFont="1" applyFill="1" applyBorder="1" applyAlignment="1">
      <alignment horizontal="left" vertical="top" wrapText="1"/>
    </xf>
    <xf numFmtId="0" fontId="102" fillId="6" borderId="119" xfId="443" applyFont="1" applyFill="1" applyBorder="1" applyAlignment="1">
      <alignment horizontal="left" vertical="center" wrapText="1"/>
    </xf>
    <xf numFmtId="2" fontId="102" fillId="7" borderId="119" xfId="443" applyNumberFormat="1" applyFont="1" applyFill="1" applyBorder="1" applyAlignment="1">
      <alignment horizontal="right" vertical="center" wrapText="1"/>
    </xf>
    <xf numFmtId="166" fontId="102" fillId="7" borderId="119" xfId="443" applyNumberFormat="1" applyFont="1" applyFill="1" applyBorder="1" applyAlignment="1">
      <alignment horizontal="right" vertical="center" wrapText="1"/>
    </xf>
    <xf numFmtId="0" fontId="102" fillId="6" borderId="119" xfId="443" applyFont="1" applyFill="1" applyBorder="1" applyAlignment="1">
      <alignment horizontal="right" vertical="center" wrapText="1"/>
    </xf>
    <xf numFmtId="166" fontId="102" fillId="6" borderId="119" xfId="443" applyNumberFormat="1" applyFont="1" applyFill="1" applyBorder="1" applyAlignment="1">
      <alignment horizontal="right" vertical="center" wrapText="1"/>
    </xf>
    <xf numFmtId="166" fontId="102" fillId="6" borderId="119" xfId="443" applyNumberFormat="1" applyFont="1" applyFill="1" applyBorder="1" applyAlignment="1">
      <alignment horizontal="center" vertical="center" wrapText="1"/>
    </xf>
    <xf numFmtId="10" fontId="102" fillId="6" borderId="119" xfId="443" applyNumberFormat="1" applyFont="1" applyFill="1" applyBorder="1" applyAlignment="1">
      <alignment horizontal="right" vertical="center" wrapText="1"/>
    </xf>
    <xf numFmtId="10" fontId="102" fillId="7" borderId="119" xfId="443" applyNumberFormat="1" applyFont="1" applyFill="1" applyBorder="1" applyAlignment="1">
      <alignment horizontal="center" vertical="center" wrapText="1"/>
    </xf>
    <xf numFmtId="10" fontId="102" fillId="7" borderId="122" xfId="443" applyNumberFormat="1" applyFont="1" applyFill="1" applyBorder="1" applyAlignment="1">
      <alignment horizontal="center" vertical="center" wrapText="1"/>
    </xf>
    <xf numFmtId="0" fontId="104" fillId="8" borderId="119" xfId="443" applyFont="1" applyFill="1" applyBorder="1" applyAlignment="1">
      <alignment horizontal="left" vertical="top" wrapText="1"/>
    </xf>
    <xf numFmtId="0" fontId="102" fillId="8" borderId="119" xfId="443" applyFont="1" applyFill="1" applyBorder="1" applyAlignment="1">
      <alignment horizontal="left" vertical="center" wrapText="1"/>
    </xf>
    <xf numFmtId="2" fontId="102" fillId="9" borderId="119" xfId="443" applyNumberFormat="1" applyFont="1" applyFill="1" applyBorder="1" applyAlignment="1">
      <alignment horizontal="right" vertical="center" wrapText="1"/>
    </xf>
    <xf numFmtId="166" fontId="102" fillId="9" borderId="119" xfId="443" applyNumberFormat="1" applyFont="1" applyFill="1" applyBorder="1" applyAlignment="1">
      <alignment horizontal="right" vertical="center" wrapText="1"/>
    </xf>
    <xf numFmtId="0" fontId="102" fillId="8" borderId="119" xfId="443" applyFont="1" applyFill="1" applyBorder="1" applyAlignment="1">
      <alignment horizontal="right" vertical="center" wrapText="1"/>
    </xf>
    <xf numFmtId="166" fontId="102" fillId="8" borderId="119" xfId="443" applyNumberFormat="1" applyFont="1" applyFill="1" applyBorder="1" applyAlignment="1">
      <alignment horizontal="right" vertical="center" wrapText="1"/>
    </xf>
    <xf numFmtId="166" fontId="102" fillId="8" borderId="119" xfId="443" applyNumberFormat="1" applyFont="1" applyFill="1" applyBorder="1" applyAlignment="1">
      <alignment horizontal="center" vertical="center" wrapText="1"/>
    </xf>
    <xf numFmtId="10" fontId="102" fillId="8" borderId="119" xfId="443" applyNumberFormat="1" applyFont="1" applyFill="1" applyBorder="1" applyAlignment="1">
      <alignment horizontal="right" vertical="center" wrapText="1"/>
    </xf>
    <xf numFmtId="10" fontId="102" fillId="9" borderId="119" xfId="443" applyNumberFormat="1" applyFont="1" applyFill="1" applyBorder="1" applyAlignment="1">
      <alignment horizontal="center" vertical="center" wrapText="1"/>
    </xf>
    <xf numFmtId="10" fontId="102" fillId="9" borderId="122" xfId="443" applyNumberFormat="1" applyFont="1" applyFill="1" applyBorder="1" applyAlignment="1">
      <alignment horizontal="center" vertical="center" wrapText="1"/>
    </xf>
    <xf numFmtId="0" fontId="102" fillId="0" borderId="119" xfId="443" applyFont="1" applyBorder="1" applyAlignment="1">
      <alignment horizontal="left" vertical="top" wrapText="1"/>
    </xf>
    <xf numFmtId="0" fontId="97" fillId="0" borderId="0" xfId="443"/>
    <xf numFmtId="0" fontId="101" fillId="0" borderId="121" xfId="443" applyFont="1" applyBorder="1"/>
    <xf numFmtId="0" fontId="101" fillId="0" borderId="119" xfId="443" applyFont="1" applyBorder="1"/>
    <xf numFmtId="10" fontId="101" fillId="0" borderId="119" xfId="443" applyNumberFormat="1" applyFont="1" applyBorder="1" applyAlignment="1">
      <alignment horizontal="right" wrapText="1"/>
    </xf>
    <xf numFmtId="2" fontId="101" fillId="0" borderId="119" xfId="443" applyNumberFormat="1" applyFont="1" applyBorder="1" applyAlignment="1">
      <alignment horizontal="right"/>
    </xf>
    <xf numFmtId="2" fontId="101" fillId="0" borderId="122" xfId="443" applyNumberFormat="1" applyFont="1" applyBorder="1" applyAlignment="1">
      <alignment horizontal="right"/>
    </xf>
    <xf numFmtId="0" fontId="105" fillId="0" borderId="119" xfId="443" applyFont="1" applyBorder="1" applyAlignment="1">
      <alignment wrapText="1"/>
    </xf>
    <xf numFmtId="0" fontId="101" fillId="0" borderId="126" xfId="443" applyFont="1" applyBorder="1"/>
    <xf numFmtId="0" fontId="101" fillId="0" borderId="127" xfId="443" applyFont="1" applyBorder="1"/>
    <xf numFmtId="0" fontId="101" fillId="0" borderId="127" xfId="443" applyFont="1" applyBorder="1" applyAlignment="1">
      <alignment horizontal="right" vertical="center" wrapText="1"/>
    </xf>
    <xf numFmtId="0" fontId="101" fillId="0" borderId="127" xfId="443" applyFont="1" applyBorder="1" applyAlignment="1">
      <alignment horizontal="right"/>
    </xf>
    <xf numFmtId="0" fontId="101" fillId="0" borderId="128" xfId="443" applyFont="1" applyBorder="1" applyAlignment="1">
      <alignment horizontal="right"/>
    </xf>
    <xf numFmtId="0" fontId="99" fillId="0" borderId="127" xfId="443" applyFont="1" applyBorder="1" applyAlignment="1">
      <alignment wrapText="1"/>
    </xf>
    <xf numFmtId="0" fontId="99" fillId="0" borderId="131" xfId="443" applyFont="1" applyBorder="1" applyAlignment="1">
      <alignment vertical="top" wrapText="1"/>
    </xf>
    <xf numFmtId="0" fontId="101" fillId="0" borderId="0" xfId="443" applyFont="1"/>
    <xf numFmtId="0" fontId="101" fillId="0" borderId="0" xfId="443" applyFont="1" applyAlignment="1">
      <alignment horizontal="center" vertical="center"/>
    </xf>
    <xf numFmtId="0" fontId="101" fillId="0" borderId="0" xfId="443" applyFont="1" applyAlignment="1">
      <alignment horizontal="right" vertical="center" wrapText="1"/>
    </xf>
    <xf numFmtId="0" fontId="101" fillId="0" borderId="0" xfId="443" applyFont="1" applyAlignment="1">
      <alignment horizontal="right"/>
    </xf>
    <xf numFmtId="0" fontId="99" fillId="0" borderId="0" xfId="443" applyFont="1" applyAlignment="1">
      <alignment vertical="top" wrapText="1"/>
    </xf>
    <xf numFmtId="0" fontId="106" fillId="0" borderId="125" xfId="443" applyFont="1" applyBorder="1"/>
    <xf numFmtId="0" fontId="106" fillId="0" borderId="123" xfId="443" applyFont="1" applyBorder="1"/>
    <xf numFmtId="0" fontId="107" fillId="10" borderId="119" xfId="443" applyFont="1" applyFill="1" applyBorder="1" applyAlignment="1">
      <alignment horizontal="center" vertical="center" wrapText="1"/>
    </xf>
    <xf numFmtId="0" fontId="107" fillId="0" borderId="119" xfId="443" applyFont="1" applyBorder="1" applyAlignment="1">
      <alignment horizontal="center" vertical="center" wrapText="1"/>
    </xf>
    <xf numFmtId="0" fontId="108" fillId="0" borderId="119" xfId="443" applyFont="1" applyBorder="1" applyAlignment="1">
      <alignment horizontal="center" vertical="center" wrapText="1"/>
    </xf>
    <xf numFmtId="49" fontId="109" fillId="2" borderId="18" xfId="1" applyNumberFormat="1" applyFont="1" applyFill="1" applyBorder="1" applyAlignment="1">
      <alignment horizontal="center" vertical="center"/>
    </xf>
    <xf numFmtId="43" fontId="109" fillId="2" borderId="20" xfId="0" applyNumberFormat="1" applyFont="1" applyFill="1" applyBorder="1" applyAlignment="1">
      <alignment horizontal="center" vertical="top" wrapText="1"/>
    </xf>
    <xf numFmtId="166" fontId="109" fillId="2" borderId="27" xfId="1" applyNumberFormat="1" applyFont="1" applyFill="1" applyBorder="1" applyAlignment="1">
      <alignment vertical="top" wrapText="1"/>
    </xf>
    <xf numFmtId="43" fontId="109" fillId="2" borderId="20" xfId="0" applyNumberFormat="1" applyFont="1" applyFill="1" applyBorder="1" applyAlignment="1">
      <alignment horizontal="center" vertical="center" wrapText="1"/>
    </xf>
    <xf numFmtId="166" fontId="109" fillId="2" borderId="22" xfId="1" applyNumberFormat="1" applyFont="1" applyFill="1" applyBorder="1" applyAlignment="1">
      <alignment horizontal="left" vertical="top" wrapText="1"/>
    </xf>
    <xf numFmtId="49" fontId="109" fillId="2" borderId="7" xfId="1" applyNumberFormat="1" applyFont="1" applyFill="1" applyBorder="1" applyAlignment="1">
      <alignment horizontal="center" vertical="center"/>
    </xf>
    <xf numFmtId="166" fontId="109" fillId="2" borderId="27" xfId="1" applyNumberFormat="1" applyFont="1" applyFill="1" applyBorder="1" applyAlignment="1">
      <alignment horizontal="left" vertical="center" wrapText="1"/>
    </xf>
    <xf numFmtId="166" fontId="109" fillId="2" borderId="22" xfId="1" applyNumberFormat="1" applyFont="1" applyFill="1" applyBorder="1" applyAlignment="1">
      <alignment horizontal="left" vertical="center" wrapText="1"/>
    </xf>
    <xf numFmtId="43" fontId="109" fillId="2" borderId="18" xfId="1" applyFont="1" applyFill="1" applyBorder="1" applyAlignment="1">
      <alignment horizontal="center" vertical="center"/>
    </xf>
    <xf numFmtId="0" fontId="40" fillId="2" borderId="22" xfId="263" applyNumberFormat="1" applyFont="1" applyFill="1" applyBorder="1" applyAlignment="1">
      <alignment horizontal="left" vertical="center" wrapText="1"/>
    </xf>
    <xf numFmtId="166" fontId="15" fillId="2" borderId="22" xfId="1" applyNumberFormat="1" applyFont="1" applyFill="1" applyBorder="1" applyAlignment="1">
      <alignment horizontal="left" vertical="center" wrapText="1"/>
    </xf>
    <xf numFmtId="49" fontId="109" fillId="2" borderId="18" xfId="1" quotePrefix="1" applyNumberFormat="1" applyFont="1" applyFill="1" applyBorder="1" applyAlignment="1">
      <alignment horizontal="center" vertical="center"/>
    </xf>
    <xf numFmtId="43" fontId="109" fillId="2" borderId="7" xfId="1" applyFont="1" applyFill="1" applyBorder="1" applyAlignment="1">
      <alignment horizontal="center" vertical="center"/>
    </xf>
    <xf numFmtId="166" fontId="15" fillId="2" borderId="27" xfId="1" applyNumberFormat="1" applyFont="1" applyFill="1" applyBorder="1" applyAlignment="1">
      <alignment vertical="top" wrapText="1"/>
    </xf>
    <xf numFmtId="166" fontId="15" fillId="2" borderId="22" xfId="1" applyNumberFormat="1" applyFont="1" applyFill="1" applyBorder="1" applyAlignment="1">
      <alignment vertical="top" wrapText="1"/>
    </xf>
    <xf numFmtId="43" fontId="48" fillId="2" borderId="18" xfId="1" applyFont="1" applyFill="1" applyBorder="1" applyAlignment="1">
      <alignment horizontal="center" vertical="center"/>
    </xf>
    <xf numFmtId="166" fontId="15" fillId="2" borderId="31" xfId="1" applyNumberFormat="1" applyFont="1" applyFill="1" applyBorder="1" applyAlignment="1">
      <alignment vertical="top" wrapText="1"/>
    </xf>
    <xf numFmtId="166" fontId="15" fillId="2" borderId="27" xfId="1" applyNumberFormat="1" applyFont="1" applyFill="1" applyBorder="1" applyAlignment="1">
      <alignment horizontal="left" vertical="center" wrapText="1"/>
    </xf>
    <xf numFmtId="49" fontId="109" fillId="2" borderId="25" xfId="1" applyNumberFormat="1" applyFont="1" applyFill="1" applyBorder="1" applyAlignment="1">
      <alignment horizontal="center" vertical="center"/>
    </xf>
    <xf numFmtId="41" fontId="11" fillId="2" borderId="30" xfId="1" applyNumberFormat="1" applyFont="1" applyFill="1" applyBorder="1" applyAlignment="1">
      <alignment vertical="center" wrapText="1"/>
    </xf>
    <xf numFmtId="0" fontId="11" fillId="2" borderId="30" xfId="1" applyNumberFormat="1" applyFont="1" applyFill="1" applyBorder="1" applyAlignment="1">
      <alignment vertical="center" wrapText="1"/>
    </xf>
    <xf numFmtId="0" fontId="11" fillId="2" borderId="30" xfId="1" applyNumberFormat="1" applyFont="1" applyFill="1" applyBorder="1" applyAlignment="1">
      <alignment horizontal="center" vertical="center" wrapText="1"/>
    </xf>
    <xf numFmtId="0" fontId="11" fillId="2" borderId="29" xfId="1" applyNumberFormat="1" applyFont="1" applyFill="1" applyBorder="1" applyAlignment="1">
      <alignment horizontal="center" vertical="center" wrapText="1"/>
    </xf>
    <xf numFmtId="0" fontId="109" fillId="2" borderId="30" xfId="1" applyNumberFormat="1" applyFont="1" applyFill="1" applyBorder="1" applyAlignment="1">
      <alignment horizontal="center" vertical="center" wrapText="1"/>
    </xf>
    <xf numFmtId="0" fontId="12" fillId="2" borderId="30" xfId="1" applyNumberFormat="1" applyFont="1" applyFill="1" applyBorder="1" applyAlignment="1">
      <alignment horizontal="center" vertical="center" wrapText="1"/>
    </xf>
    <xf numFmtId="43" fontId="109" fillId="2" borderId="18" xfId="1" applyFont="1" applyFill="1" applyBorder="1" applyAlignment="1">
      <alignment vertical="center"/>
    </xf>
    <xf numFmtId="0" fontId="109" fillId="2" borderId="22" xfId="0" applyFont="1" applyFill="1" applyBorder="1" applyAlignment="1">
      <alignment vertical="center" wrapText="1"/>
    </xf>
    <xf numFmtId="49" fontId="109" fillId="2" borderId="20" xfId="1" applyNumberFormat="1" applyFont="1" applyFill="1" applyBorder="1" applyAlignment="1">
      <alignment horizontal="center" vertical="center"/>
    </xf>
    <xf numFmtId="43" fontId="109" fillId="2" borderId="20" xfId="1" applyFont="1" applyFill="1" applyBorder="1" applyAlignment="1">
      <alignment vertical="center"/>
    </xf>
    <xf numFmtId="0" fontId="109" fillId="2" borderId="19" xfId="0" applyFont="1" applyFill="1" applyBorder="1" applyAlignment="1">
      <alignment horizontal="center" vertical="center"/>
    </xf>
    <xf numFmtId="41" fontId="109" fillId="2" borderId="20" xfId="1" applyNumberFormat="1" applyFont="1" applyFill="1" applyBorder="1" applyAlignment="1">
      <alignment vertical="center"/>
    </xf>
    <xf numFmtId="166" fontId="15" fillId="2" borderId="22" xfId="1" applyNumberFormat="1" applyFont="1" applyFill="1" applyBorder="1" applyAlignment="1">
      <alignment horizontal="left" vertical="top" wrapText="1"/>
    </xf>
    <xf numFmtId="49" fontId="109" fillId="2" borderId="20" xfId="1" applyNumberFormat="1" applyFont="1" applyFill="1" applyBorder="1" applyAlignment="1">
      <alignment horizontal="center" vertical="center" wrapText="1"/>
    </xf>
    <xf numFmtId="41" fontId="109" fillId="2" borderId="20" xfId="1" applyNumberFormat="1" applyFont="1" applyFill="1" applyBorder="1" applyAlignment="1">
      <alignment horizontal="center" vertical="center" wrapText="1"/>
    </xf>
    <xf numFmtId="166" fontId="40" fillId="2" borderId="22" xfId="235" applyNumberFormat="1" applyFont="1" applyFill="1" applyBorder="1" applyAlignment="1">
      <alignment vertical="center" wrapText="1"/>
    </xf>
    <xf numFmtId="0" fontId="109" fillId="0" borderId="19" xfId="0" applyFont="1" applyBorder="1" applyAlignment="1">
      <alignment horizontal="center" vertical="center"/>
    </xf>
    <xf numFmtId="49" fontId="109" fillId="2" borderId="20" xfId="1" quotePrefix="1" applyNumberFormat="1" applyFont="1" applyFill="1" applyBorder="1" applyAlignment="1">
      <alignment horizontal="center" vertical="center" wrapText="1"/>
    </xf>
    <xf numFmtId="166" fontId="40" fillId="2" borderId="22" xfId="263" applyNumberFormat="1" applyFont="1" applyFill="1" applyBorder="1" applyAlignment="1">
      <alignment vertical="top" wrapText="1"/>
    </xf>
    <xf numFmtId="49" fontId="109" fillId="2" borderId="35" xfId="1" applyNumberFormat="1" applyFont="1" applyFill="1" applyBorder="1" applyAlignment="1">
      <alignment horizontal="center" vertical="center"/>
    </xf>
    <xf numFmtId="41" fontId="10" fillId="2" borderId="22" xfId="2" applyFont="1" applyFill="1" applyBorder="1" applyAlignment="1">
      <alignment vertical="center"/>
    </xf>
    <xf numFmtId="49" fontId="15" fillId="2" borderId="18" xfId="1" applyNumberFormat="1" applyFont="1" applyFill="1" applyBorder="1" applyAlignment="1">
      <alignment horizontal="center" vertical="center"/>
    </xf>
    <xf numFmtId="41" fontId="15" fillId="2" borderId="20" xfId="1" applyNumberFormat="1" applyFont="1" applyFill="1" applyBorder="1" applyAlignment="1">
      <alignment horizontal="center" vertical="center" wrapText="1"/>
    </xf>
    <xf numFmtId="166" fontId="109" fillId="2" borderId="22" xfId="1" applyNumberFormat="1" applyFont="1" applyFill="1" applyBorder="1" applyAlignment="1">
      <alignment vertical="center" wrapText="1"/>
    </xf>
    <xf numFmtId="166" fontId="109" fillId="2" borderId="40" xfId="1" applyNumberFormat="1" applyFont="1" applyFill="1" applyBorder="1" applyAlignment="1">
      <alignment vertical="center" wrapText="1"/>
    </xf>
    <xf numFmtId="43" fontId="15" fillId="2" borderId="30" xfId="1" applyFont="1" applyFill="1" applyBorder="1" applyAlignment="1">
      <alignment vertical="center" wrapText="1"/>
    </xf>
    <xf numFmtId="166" fontId="15" fillId="2" borderId="22" xfId="1" applyNumberFormat="1" applyFont="1" applyFill="1" applyBorder="1" applyAlignment="1">
      <alignment vertical="center" wrapText="1"/>
    </xf>
    <xf numFmtId="41" fontId="15" fillId="2" borderId="18" xfId="1" applyNumberFormat="1" applyFont="1" applyFill="1" applyBorder="1" applyAlignment="1">
      <alignment horizontal="center" vertical="center"/>
    </xf>
    <xf numFmtId="41" fontId="15" fillId="2" borderId="24" xfId="0" applyNumberFormat="1" applyFont="1" applyFill="1" applyBorder="1" applyAlignment="1">
      <alignment horizontal="center" vertical="center"/>
    </xf>
    <xf numFmtId="49" fontId="15" fillId="2" borderId="20" xfId="1" applyNumberFormat="1" applyFont="1" applyFill="1" applyBorder="1" applyAlignment="1">
      <alignment horizontal="center" vertical="center" wrapText="1"/>
    </xf>
    <xf numFmtId="0" fontId="109" fillId="0" borderId="22" xfId="0" applyFont="1" applyBorder="1" applyAlignment="1">
      <alignment vertical="center" wrapText="1"/>
    </xf>
    <xf numFmtId="49" fontId="15" fillId="2" borderId="26" xfId="1" applyNumberFormat="1" applyFont="1" applyFill="1" applyBorder="1" applyAlignment="1">
      <alignment horizontal="center" vertical="center" wrapText="1"/>
    </xf>
    <xf numFmtId="41" fontId="109" fillId="2" borderId="20" xfId="0" applyNumberFormat="1" applyFont="1" applyFill="1" applyBorder="1" applyAlignment="1">
      <alignment horizontal="center" vertical="center"/>
    </xf>
    <xf numFmtId="0" fontId="48" fillId="0" borderId="44" xfId="0" applyFont="1" applyBorder="1" applyAlignment="1">
      <alignment vertical="center" wrapText="1"/>
    </xf>
    <xf numFmtId="41" fontId="15" fillId="2" borderId="26" xfId="0" applyNumberFormat="1" applyFont="1" applyFill="1" applyBorder="1" applyAlignment="1">
      <alignment horizontal="center" vertical="center"/>
    </xf>
    <xf numFmtId="0" fontId="48" fillId="0" borderId="43" xfId="0" applyFont="1" applyBorder="1" applyAlignment="1">
      <alignment vertical="center" wrapText="1"/>
    </xf>
    <xf numFmtId="41" fontId="15" fillId="2" borderId="20" xfId="0" applyNumberFormat="1" applyFont="1" applyFill="1" applyBorder="1" applyAlignment="1">
      <alignment horizontal="center" vertical="center"/>
    </xf>
    <xf numFmtId="0" fontId="48" fillId="0" borderId="22" xfId="0" applyFont="1" applyBorder="1" applyAlignment="1">
      <alignment vertical="center" wrapText="1"/>
    </xf>
    <xf numFmtId="0" fontId="15" fillId="2" borderId="30" xfId="1" applyNumberFormat="1" applyFont="1" applyFill="1" applyBorder="1" applyAlignment="1">
      <alignment horizontal="center" vertical="center" wrapText="1"/>
    </xf>
    <xf numFmtId="0" fontId="48" fillId="2" borderId="22" xfId="0" applyFont="1" applyFill="1" applyBorder="1" applyAlignment="1">
      <alignment vertical="center" wrapText="1"/>
    </xf>
    <xf numFmtId="41" fontId="110" fillId="2" borderId="20" xfId="1" applyNumberFormat="1" applyFont="1" applyFill="1" applyBorder="1" applyAlignment="1">
      <alignment horizontal="center" vertical="center"/>
    </xf>
    <xf numFmtId="43" fontId="110" fillId="2" borderId="20" xfId="1" applyFont="1" applyFill="1" applyBorder="1" applyAlignment="1">
      <alignment horizontal="center" vertical="center"/>
    </xf>
    <xf numFmtId="41" fontId="110" fillId="2" borderId="37" xfId="1" applyNumberFormat="1" applyFont="1" applyFill="1" applyBorder="1" applyAlignment="1">
      <alignment horizontal="center" vertical="center"/>
    </xf>
    <xf numFmtId="41" fontId="15" fillId="2" borderId="30" xfId="1" applyNumberFormat="1" applyFont="1" applyFill="1" applyBorder="1" applyAlignment="1">
      <alignment vertical="center" wrapText="1"/>
    </xf>
    <xf numFmtId="41" fontId="15" fillId="2" borderId="22" xfId="1" applyNumberFormat="1" applyFont="1" applyFill="1" applyBorder="1" applyAlignment="1">
      <alignment vertical="center" wrapText="1"/>
    </xf>
    <xf numFmtId="41" fontId="15" fillId="2" borderId="52" xfId="1" applyNumberFormat="1" applyFont="1" applyFill="1" applyBorder="1" applyAlignment="1">
      <alignment vertical="center" wrapText="1"/>
    </xf>
    <xf numFmtId="41" fontId="15" fillId="2" borderId="47" xfId="1" applyNumberFormat="1" applyFont="1" applyFill="1" applyBorder="1" applyAlignment="1">
      <alignment vertical="center" wrapText="1"/>
    </xf>
    <xf numFmtId="41" fontId="15" fillId="2" borderId="22" xfId="1" applyNumberFormat="1" applyFont="1" applyFill="1" applyBorder="1" applyAlignment="1">
      <alignment horizontal="center" vertical="center"/>
    </xf>
    <xf numFmtId="41" fontId="15" fillId="2" borderId="37" xfId="1" applyNumberFormat="1" applyFont="1" applyFill="1" applyBorder="1" applyAlignment="1">
      <alignment vertical="center" wrapText="1"/>
    </xf>
    <xf numFmtId="41" fontId="15" fillId="2" borderId="48" xfId="1" applyNumberFormat="1" applyFont="1" applyFill="1" applyBorder="1" applyAlignment="1">
      <alignment horizontal="center" vertical="center"/>
    </xf>
    <xf numFmtId="41" fontId="15" fillId="2" borderId="54" xfId="1" applyNumberFormat="1" applyFont="1" applyFill="1" applyBorder="1" applyAlignment="1">
      <alignment vertical="center" wrapText="1"/>
    </xf>
    <xf numFmtId="41" fontId="15" fillId="2" borderId="8" xfId="1" applyNumberFormat="1" applyFont="1" applyFill="1" applyBorder="1" applyAlignment="1">
      <alignment vertical="center" wrapText="1"/>
    </xf>
    <xf numFmtId="49" fontId="15" fillId="2" borderId="18" xfId="1" applyNumberFormat="1" applyFont="1" applyFill="1" applyBorder="1" applyAlignment="1">
      <alignment horizontal="right" vertical="center"/>
    </xf>
    <xf numFmtId="41" fontId="15" fillId="2" borderId="24" xfId="1" applyNumberFormat="1" applyFont="1" applyFill="1" applyBorder="1" applyAlignment="1">
      <alignment vertical="center"/>
    </xf>
    <xf numFmtId="49" fontId="15" fillId="2" borderId="37" xfId="1" applyNumberFormat="1" applyFont="1" applyFill="1" applyBorder="1" applyAlignment="1">
      <alignment horizontal="right" vertical="center"/>
    </xf>
    <xf numFmtId="41" fontId="15" fillId="2" borderId="34" xfId="1" applyNumberFormat="1" applyFont="1" applyFill="1" applyBorder="1" applyAlignment="1">
      <alignment vertical="center"/>
    </xf>
    <xf numFmtId="0" fontId="111" fillId="2" borderId="20" xfId="1" applyNumberFormat="1" applyFont="1" applyFill="1" applyBorder="1" applyAlignment="1">
      <alignment horizontal="center"/>
    </xf>
    <xf numFmtId="41" fontId="111" fillId="2" borderId="20" xfId="1" applyNumberFormat="1" applyFont="1" applyFill="1" applyBorder="1" applyAlignment="1">
      <alignment horizontal="right" vertical="center"/>
    </xf>
    <xf numFmtId="41" fontId="11" fillId="2" borderId="18" xfId="1" applyNumberFormat="1" applyFont="1" applyFill="1" applyBorder="1" applyAlignment="1">
      <alignment horizontal="center" vertical="center"/>
    </xf>
    <xf numFmtId="41" fontId="11" fillId="2" borderId="24" xfId="0" applyNumberFormat="1" applyFont="1" applyFill="1" applyBorder="1" applyAlignment="1">
      <alignment horizontal="right" vertical="center"/>
    </xf>
    <xf numFmtId="166" fontId="11" fillId="2" borderId="43" xfId="1" applyNumberFormat="1" applyFont="1" applyFill="1" applyBorder="1" applyAlignment="1">
      <alignment horizontal="center" vertical="center" wrapText="1"/>
    </xf>
    <xf numFmtId="43" fontId="11" fillId="2" borderId="30" xfId="1" applyFont="1" applyFill="1" applyBorder="1" applyAlignment="1">
      <alignment vertical="center" wrapText="1"/>
    </xf>
    <xf numFmtId="43" fontId="109" fillId="2" borderId="30" xfId="1" applyFont="1" applyFill="1" applyBorder="1" applyAlignment="1">
      <alignment vertical="center" wrapText="1"/>
    </xf>
    <xf numFmtId="166" fontId="11" fillId="2" borderId="22" xfId="1" applyNumberFormat="1" applyFont="1" applyFill="1" applyBorder="1" applyAlignment="1">
      <alignment horizontal="center" vertical="center" wrapText="1"/>
    </xf>
    <xf numFmtId="41" fontId="109" fillId="2" borderId="18" xfId="1" applyNumberFormat="1" applyFont="1" applyFill="1" applyBorder="1" applyAlignment="1">
      <alignment horizontal="center" vertical="center"/>
    </xf>
    <xf numFmtId="41" fontId="109" fillId="2" borderId="24" xfId="0" applyNumberFormat="1" applyFont="1" applyFill="1" applyBorder="1" applyAlignment="1">
      <alignment horizontal="center" vertical="center"/>
    </xf>
    <xf numFmtId="49" fontId="109" fillId="2" borderId="26" xfId="1" applyNumberFormat="1" applyFont="1" applyFill="1" applyBorder="1" applyAlignment="1">
      <alignment horizontal="center" vertical="center" wrapText="1"/>
    </xf>
    <xf numFmtId="49" fontId="11" fillId="2" borderId="26" xfId="1" applyNumberFormat="1" applyFont="1" applyFill="1" applyBorder="1" applyAlignment="1">
      <alignment horizontal="center" vertical="center" wrapText="1"/>
    </xf>
    <xf numFmtId="0" fontId="109" fillId="0" borderId="44" xfId="0" applyFont="1" applyBorder="1" applyAlignment="1">
      <alignment vertical="center" wrapText="1"/>
    </xf>
    <xf numFmtId="0" fontId="11" fillId="2" borderId="8" xfId="1" applyNumberFormat="1" applyFont="1" applyFill="1" applyBorder="1" applyAlignment="1">
      <alignment vertical="center" wrapText="1"/>
    </xf>
    <xf numFmtId="41" fontId="109" fillId="2" borderId="26" xfId="0" applyNumberFormat="1" applyFont="1" applyFill="1" applyBorder="1" applyAlignment="1">
      <alignment horizontal="center" vertical="center"/>
    </xf>
    <xf numFmtId="0" fontId="109" fillId="0" borderId="43" xfId="0" applyFont="1" applyBorder="1" applyAlignment="1">
      <alignment vertical="center" wrapText="1"/>
    </xf>
    <xf numFmtId="166" fontId="45" fillId="2" borderId="22" xfId="1" applyNumberFormat="1" applyFont="1" applyFill="1" applyBorder="1" applyAlignment="1">
      <alignment horizontal="left" vertical="center" wrapText="1"/>
    </xf>
    <xf numFmtId="166" fontId="45" fillId="2" borderId="27" xfId="1" applyNumberFormat="1" applyFont="1" applyFill="1" applyBorder="1" applyAlignment="1">
      <alignment horizontal="left" vertical="top" wrapText="1"/>
    </xf>
    <xf numFmtId="166" fontId="45" fillId="2" borderId="22" xfId="1" applyNumberFormat="1" applyFont="1" applyFill="1" applyBorder="1" applyAlignment="1">
      <alignment horizontal="left" vertical="top" wrapText="1"/>
    </xf>
    <xf numFmtId="166" fontId="48" fillId="2" borderId="22" xfId="1" applyNumberFormat="1" applyFont="1" applyFill="1" applyBorder="1" applyAlignment="1">
      <alignment horizontal="left" vertical="center" wrapText="1"/>
    </xf>
    <xf numFmtId="166" fontId="48" fillId="2" borderId="22" xfId="1" applyNumberFormat="1" applyFont="1" applyFill="1" applyBorder="1" applyAlignment="1">
      <alignment horizontal="left" vertical="top" wrapText="1"/>
    </xf>
    <xf numFmtId="166" fontId="45" fillId="2" borderId="27" xfId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top" wrapText="1"/>
    </xf>
    <xf numFmtId="166" fontId="45" fillId="2" borderId="27" xfId="1" applyNumberFormat="1" applyFont="1" applyFill="1" applyBorder="1" applyAlignment="1">
      <alignment vertical="top" wrapText="1"/>
    </xf>
    <xf numFmtId="166" fontId="48" fillId="2" borderId="27" xfId="1" applyNumberFormat="1" applyFont="1" applyFill="1" applyBorder="1" applyAlignment="1">
      <alignment vertical="top" wrapText="1"/>
    </xf>
    <xf numFmtId="43" fontId="109" fillId="2" borderId="37" xfId="1" applyFont="1" applyFill="1" applyBorder="1" applyAlignment="1">
      <alignment vertical="center"/>
    </xf>
    <xf numFmtId="166" fontId="40" fillId="2" borderId="48" xfId="263" applyNumberFormat="1" applyFont="1" applyFill="1" applyBorder="1" applyAlignment="1">
      <alignment vertical="top" wrapText="1"/>
    </xf>
    <xf numFmtId="0" fontId="45" fillId="2" borderId="22" xfId="263" applyNumberFormat="1" applyFont="1" applyFill="1" applyBorder="1" applyAlignment="1">
      <alignment horizontal="left" vertical="center" wrapText="1"/>
    </xf>
    <xf numFmtId="49" fontId="12" fillId="2" borderId="26" xfId="1" applyNumberFormat="1" applyFont="1" applyFill="1" applyBorder="1" applyAlignment="1">
      <alignment horizontal="center" vertical="center" wrapText="1"/>
    </xf>
    <xf numFmtId="41" fontId="12" fillId="2" borderId="26" xfId="0" applyNumberFormat="1" applyFont="1" applyFill="1" applyBorder="1" applyAlignment="1">
      <alignment horizontal="center" vertical="center"/>
    </xf>
    <xf numFmtId="41" fontId="12" fillId="2" borderId="20" xfId="0" applyNumberFormat="1" applyFont="1" applyFill="1" applyBorder="1" applyAlignment="1">
      <alignment horizontal="center" vertical="center"/>
    </xf>
    <xf numFmtId="43" fontId="41" fillId="2" borderId="18" xfId="1" applyFont="1" applyFill="1" applyBorder="1" applyAlignment="1">
      <alignment horizontal="center" vertical="center"/>
    </xf>
    <xf numFmtId="43" fontId="41" fillId="2" borderId="20" xfId="1" applyFont="1" applyFill="1" applyBorder="1" applyAlignment="1">
      <alignment vertical="center"/>
    </xf>
    <xf numFmtId="49" fontId="109" fillId="2" borderId="9" xfId="1" applyNumberFormat="1" applyFont="1" applyFill="1" applyBorder="1" applyAlignment="1">
      <alignment horizontal="center" vertical="center"/>
    </xf>
    <xf numFmtId="43" fontId="80" fillId="2" borderId="7" xfId="1" applyFont="1" applyFill="1" applyBorder="1" applyAlignment="1">
      <alignment horizontal="center" vertical="center"/>
    </xf>
    <xf numFmtId="0" fontId="94" fillId="2" borderId="132" xfId="0" applyFont="1" applyFill="1" applyBorder="1" applyAlignment="1">
      <alignment horizontal="center" vertical="center"/>
    </xf>
    <xf numFmtId="43" fontId="95" fillId="2" borderId="37" xfId="1" applyFont="1" applyFill="1" applyBorder="1" applyAlignment="1">
      <alignment horizontal="center" vertical="center"/>
    </xf>
    <xf numFmtId="43" fontId="94" fillId="2" borderId="37" xfId="0" applyNumberFormat="1" applyFont="1" applyFill="1" applyBorder="1" applyAlignment="1">
      <alignment vertical="center"/>
    </xf>
    <xf numFmtId="166" fontId="17" fillId="2" borderId="48" xfId="1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43" fontId="109" fillId="2" borderId="26" xfId="1" applyFont="1" applyFill="1" applyBorder="1" applyAlignment="1">
      <alignment vertical="center"/>
    </xf>
    <xf numFmtId="166" fontId="40" fillId="2" borderId="27" xfId="263" applyNumberFormat="1" applyFont="1" applyFill="1" applyBorder="1" applyAlignment="1">
      <alignment vertical="top" wrapText="1"/>
    </xf>
    <xf numFmtId="0" fontId="11" fillId="0" borderId="76" xfId="0" applyFont="1" applyBorder="1" applyAlignment="1">
      <alignment horizontal="center" vertical="center"/>
    </xf>
    <xf numFmtId="49" fontId="74" fillId="2" borderId="76" xfId="1" applyNumberFormat="1" applyFont="1" applyFill="1" applyBorder="1" applyAlignment="1">
      <alignment horizontal="center" vertical="center"/>
    </xf>
    <xf numFmtId="43" fontId="11" fillId="2" borderId="76" xfId="1" applyFont="1" applyFill="1" applyBorder="1" applyAlignment="1">
      <alignment vertical="center"/>
    </xf>
    <xf numFmtId="166" fontId="96" fillId="2" borderId="76" xfId="263" applyNumberFormat="1" applyFont="1" applyFill="1" applyBorder="1" applyAlignment="1">
      <alignment vertical="top" wrapText="1"/>
    </xf>
    <xf numFmtId="0" fontId="46" fillId="2" borderId="26" xfId="0" applyFont="1" applyFill="1" applyBorder="1" applyAlignment="1">
      <alignment horizontal="center" vertical="top" wrapText="1"/>
    </xf>
    <xf numFmtId="10" fontId="51" fillId="0" borderId="9" xfId="0" applyNumberFormat="1" applyFont="1" applyBorder="1" applyAlignment="1">
      <alignment vertical="center" wrapText="1"/>
    </xf>
    <xf numFmtId="43" fontId="51" fillId="0" borderId="29" xfId="0" applyNumberFormat="1" applyFont="1" applyBorder="1" applyAlignment="1">
      <alignment vertical="center" wrapText="1"/>
    </xf>
    <xf numFmtId="10" fontId="51" fillId="0" borderId="78" xfId="0" applyNumberFormat="1" applyFont="1" applyBorder="1" applyAlignment="1">
      <alignment vertical="center" wrapText="1"/>
    </xf>
    <xf numFmtId="43" fontId="51" fillId="0" borderId="79" xfId="0" applyNumberFormat="1" applyFont="1" applyBorder="1" applyAlignment="1">
      <alignment vertical="center" wrapText="1"/>
    </xf>
    <xf numFmtId="0" fontId="4" fillId="2" borderId="17" xfId="0" applyFont="1" applyFill="1" applyBorder="1"/>
    <xf numFmtId="0" fontId="16" fillId="2" borderId="0" xfId="0" applyFont="1" applyFill="1" applyAlignment="1">
      <alignment vertical="top" wrapText="1"/>
    </xf>
    <xf numFmtId="41" fontId="16" fillId="2" borderId="0" xfId="0" applyNumberFormat="1" applyFont="1" applyFill="1" applyAlignment="1">
      <alignment horizontal="center" vertical="top"/>
    </xf>
    <xf numFmtId="0" fontId="44" fillId="0" borderId="45" xfId="0" applyFont="1" applyBorder="1" applyAlignment="1">
      <alignment horizontal="left" vertical="top" wrapText="1"/>
    </xf>
    <xf numFmtId="0" fontId="44" fillId="0" borderId="45" xfId="0" applyFont="1" applyBorder="1" applyAlignment="1">
      <alignment vertical="center" wrapText="1"/>
    </xf>
    <xf numFmtId="166" fontId="11" fillId="2" borderId="45" xfId="1" applyNumberFormat="1" applyFont="1" applyFill="1" applyBorder="1" applyAlignment="1">
      <alignment horizontal="center" vertical="center" wrapText="1"/>
    </xf>
    <xf numFmtId="0" fontId="11" fillId="2" borderId="45" xfId="1" applyNumberFormat="1" applyFont="1" applyFill="1" applyBorder="1" applyAlignment="1">
      <alignment vertical="center" wrapText="1"/>
    </xf>
    <xf numFmtId="49" fontId="109" fillId="2" borderId="45" xfId="1" applyNumberFormat="1" applyFont="1" applyFill="1" applyBorder="1" applyAlignment="1">
      <alignment horizontal="center" vertical="center" wrapText="1"/>
    </xf>
    <xf numFmtId="41" fontId="109" fillId="2" borderId="45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44" fillId="0" borderId="80" xfId="0" applyFont="1" applyBorder="1" applyAlignment="1">
      <alignment horizontal="left" vertical="top" wrapText="1"/>
    </xf>
    <xf numFmtId="0" fontId="44" fillId="0" borderId="80" xfId="0" applyFont="1" applyBorder="1" applyAlignment="1">
      <alignment vertical="center" wrapText="1"/>
    </xf>
    <xf numFmtId="166" fontId="11" fillId="2" borderId="80" xfId="1" applyNumberFormat="1" applyFont="1" applyFill="1" applyBorder="1" applyAlignment="1">
      <alignment horizontal="center" vertical="center" wrapText="1"/>
    </xf>
    <xf numFmtId="0" fontId="11" fillId="2" borderId="80" xfId="1" applyNumberFormat="1" applyFont="1" applyFill="1" applyBorder="1" applyAlignment="1">
      <alignment vertical="center" wrapText="1"/>
    </xf>
    <xf numFmtId="49" fontId="109" fillId="2" borderId="0" xfId="1" applyNumberFormat="1" applyFont="1" applyFill="1" applyBorder="1" applyAlignment="1">
      <alignment horizontal="center" vertical="center" wrapText="1"/>
    </xf>
    <xf numFmtId="41" fontId="109" fillId="2" borderId="80" xfId="0" applyNumberFormat="1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43" fontId="109" fillId="2" borderId="26" xfId="0" applyNumberFormat="1" applyFont="1" applyFill="1" applyBorder="1" applyAlignment="1">
      <alignment horizontal="center" vertical="center" wrapText="1"/>
    </xf>
    <xf numFmtId="166" fontId="48" fillId="2" borderId="27" xfId="1" applyNumberFormat="1" applyFont="1" applyFill="1" applyBorder="1" applyAlignment="1">
      <alignment horizontal="left" vertical="top" wrapText="1"/>
    </xf>
    <xf numFmtId="9" fontId="17" fillId="2" borderId="26" xfId="0" applyNumberFormat="1" applyFont="1" applyFill="1" applyBorder="1" applyAlignment="1">
      <alignment horizontal="center" vertical="top" wrapText="1"/>
    </xf>
    <xf numFmtId="41" fontId="17" fillId="2" borderId="8" xfId="1" applyNumberFormat="1" applyFont="1" applyFill="1" applyBorder="1" applyAlignment="1">
      <alignment vertical="center" wrapText="1"/>
    </xf>
    <xf numFmtId="41" fontId="17" fillId="2" borderId="26" xfId="1" applyNumberFormat="1" applyFont="1" applyFill="1" applyBorder="1" applyAlignment="1">
      <alignment vertical="center"/>
    </xf>
    <xf numFmtId="0" fontId="17" fillId="2" borderId="27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/>
    </xf>
    <xf numFmtId="166" fontId="48" fillId="2" borderId="31" xfId="1" applyNumberFormat="1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/>
    </xf>
    <xf numFmtId="43" fontId="109" fillId="2" borderId="35" xfId="1" applyFont="1" applyFill="1" applyBorder="1" applyAlignment="1">
      <alignment horizontal="center" vertical="center"/>
    </xf>
    <xf numFmtId="166" fontId="109" fillId="2" borderId="48" xfId="1" applyNumberFormat="1" applyFont="1" applyFill="1" applyBorder="1" applyAlignment="1">
      <alignment horizontal="left" vertical="center" wrapText="1"/>
    </xf>
    <xf numFmtId="49" fontId="51" fillId="0" borderId="45" xfId="209" applyNumberFormat="1" applyFont="1" applyBorder="1" applyAlignment="1">
      <alignment horizontal="center" vertical="center" wrapText="1"/>
    </xf>
    <xf numFmtId="49" fontId="51" fillId="0" borderId="0" xfId="209" applyNumberFormat="1" applyFont="1" applyAlignment="1">
      <alignment horizontal="center" vertical="center" wrapText="1"/>
    </xf>
    <xf numFmtId="43" fontId="51" fillId="0" borderId="17" xfId="0" applyNumberFormat="1" applyFont="1" applyBorder="1" applyAlignment="1">
      <alignment vertical="center" wrapText="1"/>
    </xf>
    <xf numFmtId="43" fontId="51" fillId="0" borderId="20" xfId="0" applyNumberFormat="1" applyFont="1" applyBorder="1" applyAlignment="1">
      <alignment vertical="center" wrapText="1"/>
    </xf>
    <xf numFmtId="43" fontId="51" fillId="0" borderId="20" xfId="209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44" fillId="0" borderId="26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0" fontId="44" fillId="0" borderId="20" xfId="0" applyFont="1" applyBorder="1" applyAlignment="1">
      <alignment vertical="top" wrapText="1"/>
    </xf>
    <xf numFmtId="0" fontId="16" fillId="0" borderId="2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44" fillId="0" borderId="20" xfId="0" applyFont="1" applyBorder="1" applyAlignment="1">
      <alignment vertical="center" wrapText="1"/>
    </xf>
    <xf numFmtId="9" fontId="17" fillId="2" borderId="17" xfId="0" applyNumberFormat="1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44" fillId="0" borderId="20" xfId="0" applyFont="1" applyBorder="1" applyAlignment="1">
      <alignment horizontal="left" vertical="top" wrapText="1"/>
    </xf>
    <xf numFmtId="0" fontId="44" fillId="0" borderId="75" xfId="0" applyFont="1" applyBorder="1" applyAlignment="1">
      <alignment horizontal="left" vertical="top" wrapText="1"/>
    </xf>
    <xf numFmtId="0" fontId="44" fillId="0" borderId="26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96" xfId="0" applyFont="1" applyBorder="1" applyAlignment="1">
      <alignment horizontal="center" vertical="center" wrapText="1"/>
    </xf>
    <xf numFmtId="9" fontId="17" fillId="2" borderId="82" xfId="0" applyNumberFormat="1" applyFont="1" applyFill="1" applyBorder="1" applyAlignment="1">
      <alignment horizontal="center" vertical="top" wrapText="1"/>
    </xf>
    <xf numFmtId="0" fontId="17" fillId="2" borderId="26" xfId="0" applyFont="1" applyFill="1" applyBorder="1" applyAlignment="1">
      <alignment horizontal="center" vertical="top" wrapText="1"/>
    </xf>
    <xf numFmtId="0" fontId="44" fillId="2" borderId="26" xfId="0" applyFont="1" applyFill="1" applyBorder="1" applyAlignment="1">
      <alignment vertical="center" wrapText="1"/>
    </xf>
    <xf numFmtId="0" fontId="44" fillId="2" borderId="6" xfId="0" applyFont="1" applyFill="1" applyBorder="1" applyAlignment="1">
      <alignment vertical="center" wrapText="1"/>
    </xf>
    <xf numFmtId="0" fontId="44" fillId="2" borderId="34" xfId="0" applyFont="1" applyFill="1" applyBorder="1" applyAlignment="1">
      <alignment vertical="center" wrapText="1"/>
    </xf>
    <xf numFmtId="0" fontId="44" fillId="0" borderId="20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 wrapText="1"/>
    </xf>
    <xf numFmtId="9" fontId="17" fillId="2" borderId="6" xfId="0" applyNumberFormat="1" applyFont="1" applyFill="1" applyBorder="1" applyAlignment="1">
      <alignment horizontal="center" vertical="top" wrapText="1"/>
    </xf>
    <xf numFmtId="0" fontId="44" fillId="0" borderId="26" xfId="0" applyFont="1" applyBorder="1" applyAlignment="1">
      <alignment horizontal="left" vertical="top" wrapText="1"/>
    </xf>
    <xf numFmtId="0" fontId="44" fillId="0" borderId="6" xfId="0" applyFont="1" applyBorder="1" applyAlignment="1">
      <alignment horizontal="left" vertical="top" wrapText="1"/>
    </xf>
    <xf numFmtId="0" fontId="44" fillId="0" borderId="24" xfId="0" applyFont="1" applyBorder="1" applyAlignment="1">
      <alignment horizontal="left" vertical="top" wrapText="1"/>
    </xf>
    <xf numFmtId="0" fontId="16" fillId="2" borderId="26" xfId="30" applyFont="1" applyFill="1" applyBorder="1" applyAlignment="1">
      <alignment horizontal="left" vertical="top" wrapText="1"/>
    </xf>
    <xf numFmtId="0" fontId="16" fillId="2" borderId="6" xfId="30" applyFont="1" applyFill="1" applyBorder="1" applyAlignment="1">
      <alignment horizontal="left" vertical="top" wrapText="1"/>
    </xf>
    <xf numFmtId="0" fontId="16" fillId="2" borderId="24" xfId="3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2" borderId="79" xfId="0" applyFont="1" applyFill="1" applyBorder="1" applyAlignment="1">
      <alignment horizontal="left" vertical="top" wrapText="1"/>
    </xf>
    <xf numFmtId="0" fontId="17" fillId="2" borderId="29" xfId="0" applyFont="1" applyFill="1" applyBorder="1" applyAlignment="1">
      <alignment horizontal="left" vertical="top" wrapText="1"/>
    </xf>
    <xf numFmtId="0" fontId="17" fillId="0" borderId="29" xfId="0" applyFont="1" applyBorder="1" applyAlignment="1">
      <alignment horizontal="left" vertical="top" wrapText="1"/>
    </xf>
    <xf numFmtId="0" fontId="44" fillId="2" borderId="26" xfId="0" applyFont="1" applyFill="1" applyBorder="1" applyAlignment="1">
      <alignment horizontal="left" vertical="top" wrapText="1"/>
    </xf>
    <xf numFmtId="0" fontId="44" fillId="2" borderId="6" xfId="0" applyFont="1" applyFill="1" applyBorder="1" applyAlignment="1">
      <alignment horizontal="left" vertical="top" wrapText="1"/>
    </xf>
    <xf numFmtId="0" fontId="16" fillId="2" borderId="2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2" borderId="29" xfId="0" applyFont="1" applyFill="1" applyBorder="1" applyAlignment="1">
      <alignment horizontal="left" vertical="top" wrapText="1"/>
    </xf>
    <xf numFmtId="0" fontId="16" fillId="0" borderId="54" xfId="0" applyFont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60" xfId="0" applyFont="1" applyFill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44" fillId="0" borderId="96" xfId="0" applyFont="1" applyBorder="1" applyAlignment="1">
      <alignment horizontal="left" vertical="top" wrapText="1"/>
    </xf>
    <xf numFmtId="0" fontId="17" fillId="2" borderId="82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0" fontId="44" fillId="2" borderId="97" xfId="0" applyFont="1" applyFill="1" applyBorder="1" applyAlignment="1">
      <alignment horizontal="left" vertical="top" wrapText="1"/>
    </xf>
    <xf numFmtId="0" fontId="44" fillId="2" borderId="24" xfId="0" applyFont="1" applyFill="1" applyBorder="1" applyAlignment="1">
      <alignment horizontal="left" vertical="top" wrapText="1"/>
    </xf>
    <xf numFmtId="0" fontId="44" fillId="2" borderId="34" xfId="0" applyFont="1" applyFill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 vertical="top" wrapText="1"/>
    </xf>
    <xf numFmtId="0" fontId="44" fillId="0" borderId="97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2" borderId="36" xfId="0" applyFont="1" applyFill="1" applyBorder="1" applyAlignment="1">
      <alignment horizontal="left" vertical="top" wrapText="1"/>
    </xf>
    <xf numFmtId="0" fontId="16" fillId="2" borderId="54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49" fontId="16" fillId="2" borderId="13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0" fontId="51" fillId="0" borderId="70" xfId="0" applyFont="1" applyBorder="1" applyAlignment="1">
      <alignment horizontal="left" vertical="top" wrapText="1"/>
    </xf>
    <xf numFmtId="0" fontId="51" fillId="0" borderId="72" xfId="0" applyFont="1" applyBorder="1" applyAlignment="1">
      <alignment horizontal="left" vertical="top" wrapText="1"/>
    </xf>
    <xf numFmtId="0" fontId="51" fillId="0" borderId="107" xfId="0" applyFont="1" applyBorder="1" applyAlignment="1">
      <alignment horizontal="left" vertical="top" wrapText="1"/>
    </xf>
    <xf numFmtId="0" fontId="52" fillId="0" borderId="26" xfId="0" applyFont="1" applyBorder="1" applyAlignment="1">
      <alignment horizontal="left" vertical="top" wrapText="1"/>
    </xf>
    <xf numFmtId="0" fontId="52" fillId="0" borderId="6" xfId="0" applyFont="1" applyBorder="1" applyAlignment="1">
      <alignment horizontal="left" vertical="top" wrapText="1"/>
    </xf>
    <xf numFmtId="0" fontId="52" fillId="0" borderId="17" xfId="0" applyFont="1" applyBorder="1" applyAlignment="1">
      <alignment horizontal="left" vertical="top" wrapText="1"/>
    </xf>
    <xf numFmtId="0" fontId="17" fillId="2" borderId="38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7" fillId="0" borderId="77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47" fillId="0" borderId="6" xfId="0" applyFont="1" applyBorder="1" applyAlignment="1">
      <alignment horizontal="left" vertical="top" wrapText="1"/>
    </xf>
    <xf numFmtId="0" fontId="47" fillId="0" borderId="34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5" fillId="2" borderId="106" xfId="0" applyFont="1" applyFill="1" applyBorder="1" applyAlignment="1">
      <alignment horizontal="center" vertical="center"/>
    </xf>
    <xf numFmtId="0" fontId="75" fillId="2" borderId="94" xfId="0" applyFont="1" applyFill="1" applyBorder="1" applyAlignment="1">
      <alignment horizontal="center" vertical="center"/>
    </xf>
    <xf numFmtId="0" fontId="75" fillId="2" borderId="95" xfId="0" applyFont="1" applyFill="1" applyBorder="1" applyAlignment="1">
      <alignment horizontal="center" vertical="center"/>
    </xf>
    <xf numFmtId="0" fontId="17" fillId="2" borderId="76" xfId="0" applyFont="1" applyFill="1" applyBorder="1" applyAlignment="1">
      <alignment horizontal="center" vertical="center"/>
    </xf>
    <xf numFmtId="0" fontId="17" fillId="2" borderId="84" xfId="0" applyFont="1" applyFill="1" applyBorder="1" applyAlignment="1">
      <alignment horizontal="center" vertical="center"/>
    </xf>
    <xf numFmtId="0" fontId="17" fillId="2" borderId="8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166" fontId="17" fillId="2" borderId="13" xfId="0" applyNumberFormat="1" applyFont="1" applyFill="1" applyBorder="1" applyAlignment="1">
      <alignment horizontal="center" vertical="center"/>
    </xf>
    <xf numFmtId="166" fontId="17" fillId="2" borderId="14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top" wrapText="1"/>
    </xf>
    <xf numFmtId="0" fontId="47" fillId="0" borderId="29" xfId="0" applyFont="1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82" fillId="0" borderId="20" xfId="0" applyFont="1" applyBorder="1" applyAlignment="1">
      <alignment vertical="center" wrapText="1"/>
    </xf>
    <xf numFmtId="0" fontId="0" fillId="0" borderId="6" xfId="0" applyBorder="1" applyAlignment="1">
      <alignment horizontal="left" vertical="top" wrapText="1"/>
    </xf>
    <xf numFmtId="0" fontId="112" fillId="2" borderId="26" xfId="0" applyFont="1" applyFill="1" applyBorder="1" applyAlignment="1">
      <alignment horizontal="left" vertical="top" wrapText="1"/>
    </xf>
    <xf numFmtId="0" fontId="43" fillId="0" borderId="6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93" fillId="2" borderId="8" xfId="0" applyFont="1" applyFill="1" applyBorder="1" applyAlignment="1">
      <alignment horizontal="left" vertical="top" wrapText="1"/>
    </xf>
    <xf numFmtId="0" fontId="93" fillId="2" borderId="29" xfId="0" applyFont="1" applyFill="1" applyBorder="1" applyAlignment="1">
      <alignment horizontal="left" vertical="top" wrapText="1"/>
    </xf>
    <xf numFmtId="0" fontId="83" fillId="0" borderId="54" xfId="0" applyFont="1" applyBorder="1" applyAlignment="1">
      <alignment horizontal="left" vertical="top" wrapText="1"/>
    </xf>
    <xf numFmtId="0" fontId="112" fillId="2" borderId="17" xfId="0" applyFont="1" applyFill="1" applyBorder="1" applyAlignment="1">
      <alignment horizontal="left" vertical="top" wrapText="1"/>
    </xf>
    <xf numFmtId="0" fontId="16" fillId="2" borderId="79" xfId="0" applyFont="1" applyFill="1" applyBorder="1" applyAlignment="1">
      <alignment horizontal="left" vertical="top" wrapText="1"/>
    </xf>
    <xf numFmtId="0" fontId="16" fillId="2" borderId="24" xfId="0" applyFont="1" applyFill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43" fillId="0" borderId="29" xfId="0" applyFont="1" applyBorder="1" applyAlignment="1">
      <alignment horizontal="left" vertical="top" wrapText="1"/>
    </xf>
    <xf numFmtId="49" fontId="16" fillId="2" borderId="0" xfId="1" applyNumberFormat="1" applyFont="1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top" wrapText="1"/>
    </xf>
    <xf numFmtId="0" fontId="17" fillId="2" borderId="30" xfId="0" applyFont="1" applyFill="1" applyBorder="1" applyAlignment="1">
      <alignment horizontal="left" vertical="top" wrapText="1"/>
    </xf>
    <xf numFmtId="0" fontId="17" fillId="2" borderId="8" xfId="0" applyFont="1" applyFill="1" applyBorder="1" applyAlignment="1">
      <alignment horizontal="left" vertical="top" wrapText="1"/>
    </xf>
    <xf numFmtId="0" fontId="0" fillId="2" borderId="54" xfId="0" applyFill="1" applyBorder="1" applyAlignment="1">
      <alignment horizontal="left" vertical="top" wrapText="1"/>
    </xf>
    <xf numFmtId="0" fontId="17" fillId="2" borderId="42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7" fillId="2" borderId="2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left" vertical="top" wrapText="1"/>
    </xf>
    <xf numFmtId="0" fontId="43" fillId="0" borderId="24" xfId="0" applyFont="1" applyBorder="1" applyAlignment="1">
      <alignment horizontal="left" vertical="top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166" fontId="16" fillId="2" borderId="13" xfId="0" quotePrefix="1" applyNumberFormat="1" applyFont="1" applyFill="1" applyBorder="1" applyAlignment="1">
      <alignment horizontal="center" vertical="center"/>
    </xf>
    <xf numFmtId="166" fontId="16" fillId="2" borderId="1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166" fontId="34" fillId="2" borderId="68" xfId="0" quotePrefix="1" applyNumberFormat="1" applyFont="1" applyFill="1" applyBorder="1" applyAlignment="1">
      <alignment horizontal="center" vertical="center"/>
    </xf>
    <xf numFmtId="166" fontId="34" fillId="2" borderId="57" xfId="0" applyNumberFormat="1" applyFont="1" applyFill="1" applyBorder="1" applyAlignment="1">
      <alignment horizontal="center" vertical="center"/>
    </xf>
    <xf numFmtId="49" fontId="35" fillId="2" borderId="0" xfId="1" applyNumberFormat="1" applyFont="1" applyFill="1" applyBorder="1" applyAlignment="1">
      <alignment horizontal="left" vertical="center" wrapText="1"/>
    </xf>
    <xf numFmtId="166" fontId="9" fillId="2" borderId="70" xfId="1" applyNumberFormat="1" applyFont="1" applyFill="1" applyBorder="1" applyAlignment="1">
      <alignment horizontal="left" vertical="top" wrapText="1"/>
    </xf>
    <xf numFmtId="166" fontId="9" fillId="2" borderId="72" xfId="1" applyNumberFormat="1" applyFont="1" applyFill="1" applyBorder="1" applyAlignment="1">
      <alignment horizontal="left" vertical="top" wrapText="1"/>
    </xf>
    <xf numFmtId="166" fontId="9" fillId="2" borderId="8" xfId="1" applyNumberFormat="1" applyFont="1" applyFill="1" applyBorder="1" applyAlignment="1">
      <alignment horizontal="left" vertical="top" wrapText="1"/>
    </xf>
    <xf numFmtId="166" fontId="9" fillId="2" borderId="29" xfId="1" applyNumberFormat="1" applyFont="1" applyFill="1" applyBorder="1" applyAlignment="1">
      <alignment horizontal="left" vertical="top" wrapText="1"/>
    </xf>
    <xf numFmtId="166" fontId="78" fillId="2" borderId="8" xfId="1" applyNumberFormat="1" applyFont="1" applyFill="1" applyBorder="1" applyAlignment="1">
      <alignment horizontal="left" vertical="top" wrapText="1"/>
    </xf>
    <xf numFmtId="0" fontId="33" fillId="2" borderId="0" xfId="0" applyFont="1" applyFill="1" applyAlignment="1">
      <alignment horizontal="center"/>
    </xf>
    <xf numFmtId="0" fontId="33" fillId="2" borderId="55" xfId="0" applyFont="1" applyFill="1" applyBorder="1" applyAlignment="1">
      <alignment horizontal="center" vertical="center"/>
    </xf>
    <xf numFmtId="0" fontId="33" fillId="2" borderId="56" xfId="0" applyFont="1" applyFill="1" applyBorder="1" applyAlignment="1">
      <alignment horizontal="center" vertical="center"/>
    </xf>
    <xf numFmtId="0" fontId="33" fillId="2" borderId="57" xfId="0" applyFont="1" applyFill="1" applyBorder="1" applyAlignment="1">
      <alignment horizontal="center" vertical="center"/>
    </xf>
    <xf numFmtId="166" fontId="33" fillId="2" borderId="62" xfId="0" applyNumberFormat="1" applyFont="1" applyFill="1" applyBorder="1" applyAlignment="1">
      <alignment horizontal="center" vertical="center"/>
    </xf>
    <xf numFmtId="166" fontId="33" fillId="2" borderId="63" xfId="0" applyNumberFormat="1" applyFont="1" applyFill="1" applyBorder="1" applyAlignment="1">
      <alignment horizontal="center" vertical="center"/>
    </xf>
    <xf numFmtId="0" fontId="33" fillId="2" borderId="58" xfId="0" applyFont="1" applyFill="1" applyBorder="1" applyAlignment="1">
      <alignment horizontal="center" vertical="center"/>
    </xf>
    <xf numFmtId="0" fontId="33" fillId="2" borderId="65" xfId="0" applyFont="1" applyFill="1" applyBorder="1" applyAlignment="1">
      <alignment horizontal="center" vertical="center"/>
    </xf>
    <xf numFmtId="166" fontId="9" fillId="2" borderId="13" xfId="0" quotePrefix="1" applyNumberFormat="1" applyFont="1" applyFill="1" applyBorder="1" applyAlignment="1">
      <alignment horizontal="center" vertical="center"/>
    </xf>
    <xf numFmtId="166" fontId="9" fillId="2" borderId="14" xfId="0" applyNumberFormat="1" applyFont="1" applyFill="1" applyBorder="1" applyAlignment="1">
      <alignment horizontal="center" vertical="center"/>
    </xf>
    <xf numFmtId="49" fontId="9" fillId="2" borderId="0" xfId="1" applyNumberFormat="1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8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top" wrapText="1"/>
    </xf>
    <xf numFmtId="0" fontId="9" fillId="2" borderId="42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166" fontId="9" fillId="2" borderId="21" xfId="1" applyNumberFormat="1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7" fillId="2" borderId="49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66" fontId="27" fillId="2" borderId="13" xfId="0" quotePrefix="1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49" fontId="22" fillId="2" borderId="0" xfId="1" applyNumberFormat="1" applyFont="1" applyFill="1" applyBorder="1" applyAlignment="1">
      <alignment horizontal="left" vertical="center" wrapText="1"/>
    </xf>
    <xf numFmtId="0" fontId="27" fillId="2" borderId="42" xfId="0" applyFont="1" applyFill="1" applyBorder="1" applyAlignment="1">
      <alignment horizontal="left" vertical="top" wrapText="1"/>
    </xf>
    <xf numFmtId="0" fontId="26" fillId="2" borderId="4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66" fontId="26" fillId="2" borderId="7" xfId="0" applyNumberFormat="1" applyFont="1" applyFill="1" applyBorder="1" applyAlignment="1">
      <alignment horizontal="center" vertical="center"/>
    </xf>
    <xf numFmtId="166" fontId="26" fillId="2" borderId="8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top" wrapText="1"/>
    </xf>
    <xf numFmtId="166" fontId="23" fillId="2" borderId="13" xfId="0" quotePrefix="1" applyNumberFormat="1" applyFont="1" applyFill="1" applyBorder="1" applyAlignment="1">
      <alignment horizontal="center" vertical="center"/>
    </xf>
    <xf numFmtId="166" fontId="23" fillId="2" borderId="14" xfId="0" applyNumberFormat="1" applyFont="1" applyFill="1" applyBorder="1" applyAlignment="1">
      <alignment horizontal="center" vertical="center"/>
    </xf>
    <xf numFmtId="49" fontId="9" fillId="2" borderId="0" xfId="1" applyNumberFormat="1" applyFont="1" applyFill="1" applyBorder="1" applyAlignment="1">
      <alignment horizontal="left" vertical="center"/>
    </xf>
    <xf numFmtId="0" fontId="13" fillId="0" borderId="4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166" fontId="9" fillId="2" borderId="32" xfId="1" applyNumberFormat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6" fontId="9" fillId="2" borderId="26" xfId="1" applyNumberFormat="1" applyFont="1" applyFill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41" fontId="13" fillId="2" borderId="26" xfId="0" applyNumberFormat="1" applyFont="1" applyFill="1" applyBorder="1" applyAlignment="1">
      <alignment horizontal="left" vertical="top" wrapText="1"/>
    </xf>
    <xf numFmtId="41" fontId="13" fillId="2" borderId="6" xfId="0" applyNumberFormat="1" applyFont="1" applyFill="1" applyBorder="1" applyAlignment="1">
      <alignment horizontal="left" vertical="top" wrapText="1"/>
    </xf>
    <xf numFmtId="0" fontId="7" fillId="2" borderId="4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top" wrapText="1"/>
    </xf>
    <xf numFmtId="0" fontId="14" fillId="0" borderId="20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24" xfId="0" applyFont="1" applyBorder="1" applyAlignment="1">
      <alignment vertical="top" wrapText="1"/>
    </xf>
    <xf numFmtId="0" fontId="11" fillId="0" borderId="2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49" fontId="9" fillId="2" borderId="38" xfId="1" applyNumberFormat="1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33" fillId="2" borderId="0" xfId="0" applyFont="1" applyFill="1" applyAlignment="1">
      <alignment horizontal="center" vertical="center"/>
    </xf>
    <xf numFmtId="0" fontId="81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6" fillId="0" borderId="122" xfId="443" applyFont="1" applyBorder="1" applyAlignment="1">
      <alignment horizontal="left"/>
    </xf>
    <xf numFmtId="0" fontId="106" fillId="0" borderId="125" xfId="443" applyFont="1" applyBorder="1" applyAlignment="1">
      <alignment horizontal="left"/>
    </xf>
    <xf numFmtId="166" fontId="104" fillId="0" borderId="119" xfId="443" applyNumberFormat="1" applyFont="1" applyBorder="1" applyAlignment="1">
      <alignment horizontal="right" vertical="center" wrapText="1"/>
    </xf>
    <xf numFmtId="166" fontId="102" fillId="0" borderId="119" xfId="443" applyNumberFormat="1" applyFont="1" applyBorder="1" applyAlignment="1">
      <alignment horizontal="right" vertical="center" wrapText="1"/>
    </xf>
    <xf numFmtId="166" fontId="101" fillId="0" borderId="122" xfId="443" applyNumberFormat="1" applyFont="1" applyBorder="1" applyAlignment="1">
      <alignment horizontal="center"/>
    </xf>
    <xf numFmtId="166" fontId="101" fillId="0" borderId="123" xfId="443" applyNumberFormat="1" applyFont="1" applyBorder="1" applyAlignment="1">
      <alignment horizontal="center"/>
    </xf>
    <xf numFmtId="0" fontId="101" fillId="0" borderId="122" xfId="443" applyFont="1" applyBorder="1" applyAlignment="1">
      <alignment horizontal="center"/>
    </xf>
    <xf numFmtId="0" fontId="101" fillId="0" borderId="125" xfId="443" applyFont="1" applyBorder="1" applyAlignment="1">
      <alignment horizontal="center"/>
    </xf>
    <xf numFmtId="0" fontId="101" fillId="0" borderId="123" xfId="443" applyFont="1" applyBorder="1" applyAlignment="1">
      <alignment horizontal="center"/>
    </xf>
    <xf numFmtId="0" fontId="101" fillId="0" borderId="128" xfId="443" applyFont="1" applyBorder="1" applyAlignment="1">
      <alignment horizontal="center" vertical="center"/>
    </xf>
    <xf numFmtId="0" fontId="101" fillId="0" borderId="129" xfId="443" applyFont="1" applyBorder="1" applyAlignment="1">
      <alignment horizontal="center" vertical="center"/>
    </xf>
    <xf numFmtId="0" fontId="101" fillId="0" borderId="130" xfId="443" applyFont="1" applyBorder="1" applyAlignment="1">
      <alignment horizontal="center" vertical="center"/>
    </xf>
    <xf numFmtId="0" fontId="102" fillId="0" borderId="119" xfId="443" applyFont="1" applyBorder="1" applyAlignment="1">
      <alignment horizontal="center" wrapText="1"/>
    </xf>
    <xf numFmtId="0" fontId="104" fillId="4" borderId="119" xfId="443" applyFont="1" applyFill="1" applyBorder="1" applyAlignment="1">
      <alignment horizontal="left" vertical="top" wrapText="1"/>
    </xf>
    <xf numFmtId="0" fontId="102" fillId="0" borderId="119" xfId="443" applyFont="1" applyBorder="1" applyAlignment="1">
      <alignment horizontal="left" vertical="center" wrapText="1"/>
    </xf>
    <xf numFmtId="2" fontId="102" fillId="5" borderId="119" xfId="443" applyNumberFormat="1" applyFont="1" applyFill="1" applyBorder="1" applyAlignment="1">
      <alignment horizontal="right" vertical="center" wrapText="1"/>
    </xf>
    <xf numFmtId="166" fontId="102" fillId="5" borderId="119" xfId="443" applyNumberFormat="1" applyFont="1" applyFill="1" applyBorder="1" applyAlignment="1">
      <alignment horizontal="right" vertical="center" wrapText="1"/>
    </xf>
    <xf numFmtId="0" fontId="102" fillId="0" borderId="119" xfId="443" applyFont="1" applyBorder="1" applyAlignment="1">
      <alignment horizontal="right" vertical="center" wrapText="1"/>
    </xf>
    <xf numFmtId="166" fontId="102" fillId="0" borderId="119" xfId="443" applyNumberFormat="1" applyFont="1" applyBorder="1" applyAlignment="1">
      <alignment horizontal="center" vertical="center" wrapText="1"/>
    </xf>
    <xf numFmtId="10" fontId="102" fillId="0" borderId="119" xfId="443" applyNumberFormat="1" applyFont="1" applyBorder="1" applyAlignment="1">
      <alignment horizontal="right" vertical="center" wrapText="1"/>
    </xf>
    <xf numFmtId="10" fontId="102" fillId="5" borderId="119" xfId="443" applyNumberFormat="1" applyFont="1" applyFill="1" applyBorder="1" applyAlignment="1">
      <alignment horizontal="center" vertical="center" wrapText="1"/>
    </xf>
    <xf numFmtId="10" fontId="102" fillId="5" borderId="122" xfId="443" applyNumberFormat="1" applyFont="1" applyFill="1" applyBorder="1" applyAlignment="1">
      <alignment horizontal="center" vertical="center" wrapText="1"/>
    </xf>
    <xf numFmtId="0" fontId="102" fillId="0" borderId="119" xfId="443" applyFont="1" applyBorder="1" applyAlignment="1">
      <alignment horizontal="center" vertical="top" wrapText="1"/>
    </xf>
    <xf numFmtId="0" fontId="99" fillId="0" borderId="119" xfId="443" applyFont="1" applyBorder="1" applyAlignment="1">
      <alignment wrapText="1"/>
    </xf>
    <xf numFmtId="0" fontId="99" fillId="0" borderId="124" xfId="443" applyFont="1" applyBorder="1" applyAlignment="1">
      <alignment wrapText="1"/>
    </xf>
    <xf numFmtId="0" fontId="102" fillId="0" borderId="121" xfId="443" applyFont="1" applyBorder="1" applyAlignment="1">
      <alignment horizontal="center" vertical="center" wrapText="1"/>
    </xf>
    <xf numFmtId="0" fontId="102" fillId="0" borderId="119" xfId="443" applyFont="1" applyBorder="1" applyAlignment="1">
      <alignment horizontal="center" vertical="center" wrapText="1"/>
    </xf>
    <xf numFmtId="0" fontId="102" fillId="0" borderId="122" xfId="443" applyFont="1" applyBorder="1" applyAlignment="1">
      <alignment horizontal="center" wrapText="1"/>
    </xf>
    <xf numFmtId="0" fontId="102" fillId="0" borderId="123" xfId="443" applyFont="1" applyBorder="1" applyAlignment="1">
      <alignment horizontal="center" wrapText="1"/>
    </xf>
    <xf numFmtId="0" fontId="98" fillId="0" borderId="0" xfId="443" applyFont="1" applyAlignment="1">
      <alignment horizontal="center"/>
    </xf>
    <xf numFmtId="0" fontId="101" fillId="0" borderId="0" xfId="443" applyFont="1" applyAlignment="1">
      <alignment horizontal="center"/>
    </xf>
    <xf numFmtId="0" fontId="102" fillId="0" borderId="118" xfId="443" applyFont="1" applyBorder="1" applyAlignment="1">
      <alignment horizontal="center" vertical="center" wrapText="1"/>
    </xf>
    <xf numFmtId="0" fontId="102" fillId="0" borderId="120" xfId="443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43" fontId="83" fillId="2" borderId="0" xfId="0" applyNumberFormat="1" applyFont="1" applyFill="1"/>
    <xf numFmtId="43" fontId="52" fillId="2" borderId="17" xfId="0" applyNumberFormat="1" applyFont="1" applyFill="1" applyBorder="1"/>
    <xf numFmtId="43" fontId="32" fillId="2" borderId="6" xfId="0" applyNumberFormat="1" applyFont="1" applyFill="1" applyBorder="1"/>
  </cellXfs>
  <cellStyles count="444">
    <cellStyle name="Comma" xfId="1" builtinId="3"/>
    <cellStyle name="Comma [0]" xfId="2" builtinId="6"/>
    <cellStyle name="Comma [0] 2" xfId="3" xr:uid="{00000000-0005-0000-0000-000031000000}"/>
    <cellStyle name="Comma [0] 2 2" xfId="4" xr:uid="{00000000-0005-0000-0000-000032000000}"/>
    <cellStyle name="Comma [0] 2 2 2" xfId="238" xr:uid="{5C4B791E-5C28-40C6-9448-1E1A25C40FA3}"/>
    <cellStyle name="Comma [0] 2 3" xfId="5" xr:uid="{00000000-0005-0000-0000-000033000000}"/>
    <cellStyle name="Comma [0] 2 4" xfId="243" xr:uid="{3082C7AA-3BB9-49E4-8B84-4D08A84C67E3}"/>
    <cellStyle name="Comma [0] 3" xfId="6" xr:uid="{00000000-0005-0000-0000-000034000000}"/>
    <cellStyle name="Comma [0] 3 2" xfId="244" xr:uid="{5CE61F44-27B8-48AE-8963-1F8AF980140A}"/>
    <cellStyle name="Comma [0] 4" xfId="7" xr:uid="{00000000-0005-0000-0000-000035000000}"/>
    <cellStyle name="Comma [0] 4 2" xfId="8" xr:uid="{00000000-0005-0000-0000-000036000000}"/>
    <cellStyle name="Comma [0] 4 2 2" xfId="261" xr:uid="{0D483623-4168-47DD-A5B7-8996E3307D3F}"/>
    <cellStyle name="Comma [0] 4 3" xfId="9" xr:uid="{00000000-0005-0000-0000-000037000000}"/>
    <cellStyle name="Comma [0] 4 4" xfId="245" xr:uid="{6EE7ED6A-97D4-4585-AF6E-6DB8E739A0F8}"/>
    <cellStyle name="Comma [0] 5" xfId="232" xr:uid="{D7807719-6E19-43F6-815C-3321428B83E6}"/>
    <cellStyle name="Comma 14" xfId="10" xr:uid="{00000000-0005-0000-0000-000038000000}"/>
    <cellStyle name="Comma 14 2" xfId="246" xr:uid="{853D4922-8619-4B0C-98EA-225EEAB98D53}"/>
    <cellStyle name="Comma 2" xfId="11" xr:uid="{00000000-0005-0000-0000-000039000000}"/>
    <cellStyle name="Comma 2 2" xfId="12" xr:uid="{00000000-0005-0000-0000-00003A000000}"/>
    <cellStyle name="Comma 2 2 2" xfId="262" xr:uid="{D756AE93-CA99-4616-B26C-6A7315F5E0EC}"/>
    <cellStyle name="Comma 2 3" xfId="13" xr:uid="{00000000-0005-0000-0000-00003B000000}"/>
    <cellStyle name="Comma 2 3 2" xfId="263" xr:uid="{ECC7C95D-E40D-4110-BBB5-7481F251AB11}"/>
    <cellStyle name="Comma 2 4" xfId="14" xr:uid="{00000000-0005-0000-0000-00003C000000}"/>
    <cellStyle name="Comma 2 5" xfId="239" xr:uid="{0A1D3712-54E9-4CB4-AA0E-C5B64776E5DA}"/>
    <cellStyle name="Comma 3" xfId="15" xr:uid="{00000000-0005-0000-0000-00003D000000}"/>
    <cellStyle name="Comma 3 2" xfId="16" xr:uid="{00000000-0005-0000-0000-00003E000000}"/>
    <cellStyle name="Comma 3 2 2" xfId="248" xr:uid="{D63D2252-F0D1-429C-87F5-6893C799F17D}"/>
    <cellStyle name="Comma 3 3" xfId="247" xr:uid="{C12C85F1-5C43-4633-8D69-134EB84026DD}"/>
    <cellStyle name="Comma 4" xfId="17" xr:uid="{00000000-0005-0000-0000-00003F000000}"/>
    <cellStyle name="Comma 4 2" xfId="249" xr:uid="{5F66E878-6C77-4091-AC43-EF424942D6E9}"/>
    <cellStyle name="Comma 5" xfId="18" xr:uid="{00000000-0005-0000-0000-000040000000}"/>
    <cellStyle name="Comma 5 2" xfId="250" xr:uid="{06066AB4-1E53-4A1A-A095-24F27A2E1044}"/>
    <cellStyle name="Comma 6" xfId="233" xr:uid="{E18AEC1A-CA66-4D72-B7DE-9CE76396FC65}"/>
    <cellStyle name="Comma 7" xfId="235" xr:uid="{89109046-EC2D-47D7-8F79-5D7B91DEB37C}"/>
    <cellStyle name="Currency [0] 2" xfId="19" xr:uid="{00000000-0005-0000-0000-000041000000}"/>
    <cellStyle name="Currency [0] 2 2" xfId="251" xr:uid="{B689FE53-80BA-4CCA-A10E-754518507E11}"/>
    <cellStyle name="Normal" xfId="0" builtinId="0"/>
    <cellStyle name="Normal 10" xfId="20" xr:uid="{00000000-0005-0000-0000-000042000000}"/>
    <cellStyle name="Normal 10 2" xfId="240" xr:uid="{97ADCB48-8228-4F4B-82B4-FE191CD709FC}"/>
    <cellStyle name="Normal 100" xfId="21" xr:uid="{00000000-0005-0000-0000-000043000000}"/>
    <cellStyle name="Normal 100 2" xfId="231" xr:uid="{D69838E1-1AC6-4F08-84AE-F49083DBCF40}"/>
    <cellStyle name="Normal 100 3" xfId="264" xr:uid="{2889AA40-8C21-41E9-8BDF-389E9217EC27}"/>
    <cellStyle name="Normal 101" xfId="22" xr:uid="{00000000-0005-0000-0000-000044000000}"/>
    <cellStyle name="Normal 101 2" xfId="265" xr:uid="{10AADED8-9923-440B-8FEA-40CF0A66E47D}"/>
    <cellStyle name="Normal 102" xfId="23" xr:uid="{00000000-0005-0000-0000-000045000000}"/>
    <cellStyle name="Normal 102 2" xfId="24" xr:uid="{00000000-0005-0000-0000-000046000000}"/>
    <cellStyle name="Normal 102 2 2" xfId="229" xr:uid="{E56C0DF5-D12B-4167-A309-712C2B2AEFBE}"/>
    <cellStyle name="Normal 103" xfId="25" xr:uid="{00000000-0005-0000-0000-000047000000}"/>
    <cellStyle name="Normal 104" xfId="26" xr:uid="{00000000-0005-0000-0000-000048000000}"/>
    <cellStyle name="Normal 105" xfId="27" xr:uid="{00000000-0005-0000-0000-000049000000}"/>
    <cellStyle name="Normal 106" xfId="28" xr:uid="{00000000-0005-0000-0000-00004A000000}"/>
    <cellStyle name="Normal 106 2" xfId="29" xr:uid="{00000000-0005-0000-0000-00004B000000}"/>
    <cellStyle name="Normal 106 2 2" xfId="230" xr:uid="{B205A563-7545-4273-95CC-4383990224AC}"/>
    <cellStyle name="Normal 107" xfId="30" xr:uid="{00000000-0005-0000-0000-00004C000000}"/>
    <cellStyle name="Normal 107 2" xfId="228" xr:uid="{CB675FF1-8CF3-41FB-8346-BCC9EA8EBB3E}"/>
    <cellStyle name="Normal 108" xfId="234" xr:uid="{8823EB71-152C-47E9-87C8-62C815A3300C}"/>
    <cellStyle name="Normal 109" xfId="443" xr:uid="{DFD46565-B5AA-4EBC-A80D-81412BD170D4}"/>
    <cellStyle name="Normal 11" xfId="31" xr:uid="{00000000-0005-0000-0000-00004D000000}"/>
    <cellStyle name="Normal 11 2" xfId="266" xr:uid="{BFC9677A-BFCC-4FB4-9DB3-B1BC13A26737}"/>
    <cellStyle name="Normal 12" xfId="32" xr:uid="{00000000-0005-0000-0000-00004E000000}"/>
    <cellStyle name="Normal 12 2" xfId="267" xr:uid="{CBDC3150-D276-4F5F-ABA4-1250CF1345FE}"/>
    <cellStyle name="Normal 13" xfId="33" xr:uid="{00000000-0005-0000-0000-00004F000000}"/>
    <cellStyle name="Normal 13 2" xfId="252" xr:uid="{8935FC9E-49F7-4891-94FF-CE42B35D9F84}"/>
    <cellStyle name="Normal 14" xfId="34" xr:uid="{00000000-0005-0000-0000-000050000000}"/>
    <cellStyle name="Normal 14 2" xfId="268" xr:uid="{A737FB2E-3941-48AF-87E9-74D4328652D9}"/>
    <cellStyle name="Normal 15" xfId="35" xr:uid="{00000000-0005-0000-0000-000051000000}"/>
    <cellStyle name="Normal 15 2" xfId="269" xr:uid="{99C5048C-5CDC-4ECA-9D9A-B390BB3DB27E}"/>
    <cellStyle name="Normal 16" xfId="36" xr:uid="{00000000-0005-0000-0000-000052000000}"/>
    <cellStyle name="Normal 16 2" xfId="270" xr:uid="{123D546F-F332-4B34-BED4-B61B25C43EA3}"/>
    <cellStyle name="Normal 17" xfId="37" xr:uid="{00000000-0005-0000-0000-000053000000}"/>
    <cellStyle name="Normal 17 2" xfId="271" xr:uid="{E93C5F38-2366-42CF-9D8A-69675FC328B1}"/>
    <cellStyle name="Normal 18" xfId="38" xr:uid="{00000000-0005-0000-0000-000054000000}"/>
    <cellStyle name="Normal 18 2" xfId="272" xr:uid="{C356D6BD-D4C5-4B6B-934F-10BC0C222DA7}"/>
    <cellStyle name="Normal 19" xfId="39" xr:uid="{00000000-0005-0000-0000-000055000000}"/>
    <cellStyle name="Normal 19 2" xfId="273" xr:uid="{1F4D7FAC-41A2-49CE-A48C-8D92D5567027}"/>
    <cellStyle name="Normal 2" xfId="40" xr:uid="{00000000-0005-0000-0000-000056000000}"/>
    <cellStyle name="Normal 2 10" xfId="41" xr:uid="{00000000-0005-0000-0000-000057000000}"/>
    <cellStyle name="Normal 2 10 2" xfId="274" xr:uid="{A25FC926-E19A-461D-9B72-F4E5AAC1F6A0}"/>
    <cellStyle name="Normal 2 11" xfId="42" xr:uid="{00000000-0005-0000-0000-000058000000}"/>
    <cellStyle name="Normal 2 11 2" xfId="275" xr:uid="{21431884-402C-419D-84C2-8B501060AC14}"/>
    <cellStyle name="Normal 2 12" xfId="43" xr:uid="{00000000-0005-0000-0000-000059000000}"/>
    <cellStyle name="Normal 2 12 2" xfId="276" xr:uid="{CE35B727-CB1A-4A17-AFE1-3C92A41B8D47}"/>
    <cellStyle name="Normal 2 13" xfId="242" xr:uid="{2A668D49-46BC-487E-AE66-8FDEF7E5A6E6}"/>
    <cellStyle name="Normal 2 2" xfId="44" xr:uid="{00000000-0005-0000-0000-00005A000000}"/>
    <cellStyle name="Normal 2 2 2" xfId="45" xr:uid="{00000000-0005-0000-0000-00005B000000}"/>
    <cellStyle name="Normal 2 2 2 2" xfId="253" xr:uid="{95B88B33-787D-424A-8CC7-4C12CF8B9DC0}"/>
    <cellStyle name="Normal 2 2 3" xfId="46" xr:uid="{00000000-0005-0000-0000-00005C000000}"/>
    <cellStyle name="Normal 2 2 3 2" xfId="277" xr:uid="{433440BE-13D2-4EBB-83A2-2D8F2B85D088}"/>
    <cellStyle name="Normal 2 2 4" xfId="236" xr:uid="{644C2988-C396-400D-B8F9-40C803A9DBE8}"/>
    <cellStyle name="Normal 2 3" xfId="47" xr:uid="{00000000-0005-0000-0000-00005D000000}"/>
    <cellStyle name="Normal 2 3 2" xfId="278" xr:uid="{3AF94A41-71BE-4850-9989-A683580A2252}"/>
    <cellStyle name="Normal 2 4" xfId="48" xr:uid="{00000000-0005-0000-0000-00005E000000}"/>
    <cellStyle name="Normal 2 4 2" xfId="49" xr:uid="{00000000-0005-0000-0000-00005F000000}"/>
    <cellStyle name="Normal 2 4 2 2" xfId="260" xr:uid="{4FFF8280-D51A-493A-867C-41F5836E523C}"/>
    <cellStyle name="Normal 2 4 3" xfId="279" xr:uid="{BFA92231-51D1-4FC7-9E99-5DCD7CFB3826}"/>
    <cellStyle name="Normal 2 5" xfId="50" xr:uid="{00000000-0005-0000-0000-000060000000}"/>
    <cellStyle name="Normal 2 5 2" xfId="280" xr:uid="{13879F27-C0B9-4E94-AD55-2993A4DDC95F}"/>
    <cellStyle name="Normal 2 6" xfId="51" xr:uid="{00000000-0005-0000-0000-000061000000}"/>
    <cellStyle name="Normal 2 6 2" xfId="281" xr:uid="{57DDA064-94D8-45AF-BE90-0F42012D0C18}"/>
    <cellStyle name="Normal 2 7" xfId="52" xr:uid="{00000000-0005-0000-0000-000062000000}"/>
    <cellStyle name="Normal 2 7 2" xfId="282" xr:uid="{8B7C1092-75C5-4115-A024-2F042FA01680}"/>
    <cellStyle name="Normal 2 8" xfId="53" xr:uid="{00000000-0005-0000-0000-000063000000}"/>
    <cellStyle name="Normal 2 8 2" xfId="283" xr:uid="{820EDDF4-57FF-4EA4-AA63-512802E2459B}"/>
    <cellStyle name="Normal 2 9" xfId="54" xr:uid="{00000000-0005-0000-0000-000064000000}"/>
    <cellStyle name="Normal 2 9 2" xfId="284" xr:uid="{D5DF0A64-AFB8-4721-A46B-D4FC853534AD}"/>
    <cellStyle name="Normal 20" xfId="55" xr:uid="{00000000-0005-0000-0000-000065000000}"/>
    <cellStyle name="Normal 20 2" xfId="285" xr:uid="{0A04B4C8-ACFB-422D-9C99-D9B079230222}"/>
    <cellStyle name="Normal 21" xfId="56" xr:uid="{00000000-0005-0000-0000-000066000000}"/>
    <cellStyle name="Normal 21 2" xfId="286" xr:uid="{BDE14CA7-715B-478E-BF7C-D0E09FDEFCB2}"/>
    <cellStyle name="Normal 22" xfId="57" xr:uid="{00000000-0005-0000-0000-000067000000}"/>
    <cellStyle name="Normal 22 2" xfId="287" xr:uid="{F6150F69-C645-499B-9EDF-22774569B2E5}"/>
    <cellStyle name="Normal 23" xfId="58" xr:uid="{00000000-0005-0000-0000-000068000000}"/>
    <cellStyle name="Normal 23 2" xfId="288" xr:uid="{5965B725-F081-4A86-B9AA-48487FA8B6D9}"/>
    <cellStyle name="Normal 24" xfId="59" xr:uid="{00000000-0005-0000-0000-000069000000}"/>
    <cellStyle name="Normal 24 2" xfId="289" xr:uid="{378B3B30-3802-4243-9CA3-3389B37CA8D9}"/>
    <cellStyle name="Normal 25" xfId="60" xr:uid="{00000000-0005-0000-0000-00006A000000}"/>
    <cellStyle name="Normal 25 2" xfId="290" xr:uid="{F3A527FC-4A36-4CB4-AC6F-B6BFE4B91EA2}"/>
    <cellStyle name="Normal 26" xfId="61" xr:uid="{00000000-0005-0000-0000-00006B000000}"/>
    <cellStyle name="Normal 26 2" xfId="291" xr:uid="{6FA7EEDC-43FF-467D-B15D-D877478BE7E6}"/>
    <cellStyle name="Normal 27" xfId="62" xr:uid="{00000000-0005-0000-0000-00006C000000}"/>
    <cellStyle name="Normal 27 2" xfId="292" xr:uid="{0B4C4DF0-4395-4D61-B016-C40F84732C66}"/>
    <cellStyle name="Normal 28" xfId="63" xr:uid="{00000000-0005-0000-0000-00006D000000}"/>
    <cellStyle name="Normal 28 2" xfId="293" xr:uid="{FF828F9E-DC08-44B2-A18B-2346733FB29D}"/>
    <cellStyle name="Normal 29" xfId="64" xr:uid="{00000000-0005-0000-0000-00006E000000}"/>
    <cellStyle name="Normal 29 2" xfId="294" xr:uid="{42396B30-D127-4E85-840A-6AE204C096A9}"/>
    <cellStyle name="Normal 3" xfId="65" xr:uid="{00000000-0005-0000-0000-00006F000000}"/>
    <cellStyle name="Normal 3 10" xfId="66" xr:uid="{00000000-0005-0000-0000-000070000000}"/>
    <cellStyle name="Normal 3 10 2" xfId="295" xr:uid="{58641A64-BE69-4C5B-BD68-8E12BCB7366E}"/>
    <cellStyle name="Normal 3 11" xfId="67" xr:uid="{00000000-0005-0000-0000-000071000000}"/>
    <cellStyle name="Normal 3 11 2" xfId="296" xr:uid="{819238D8-59B1-423F-8C5B-6210BDB35BAD}"/>
    <cellStyle name="Normal 3 12" xfId="68" xr:uid="{00000000-0005-0000-0000-000072000000}"/>
    <cellStyle name="Normal 3 12 2" xfId="297" xr:uid="{F8653456-063A-4A43-8D98-4EFA06B73368}"/>
    <cellStyle name="Normal 3 13" xfId="69" xr:uid="{00000000-0005-0000-0000-000073000000}"/>
    <cellStyle name="Normal 3 13 2" xfId="298" xr:uid="{DF0C6CB4-A96A-4642-9BFB-AF11F14484C0}"/>
    <cellStyle name="Normal 3 14" xfId="70" xr:uid="{00000000-0005-0000-0000-000074000000}"/>
    <cellStyle name="Normal 3 14 2" xfId="299" xr:uid="{EEACA264-126E-4758-8893-073EAB622FD7}"/>
    <cellStyle name="Normal 3 15" xfId="71" xr:uid="{00000000-0005-0000-0000-000075000000}"/>
    <cellStyle name="Normal 3 15 2" xfId="300" xr:uid="{47810FCA-C259-4127-A9EE-86150F1BB9CC}"/>
    <cellStyle name="Normal 3 16" xfId="72" xr:uid="{00000000-0005-0000-0000-000076000000}"/>
    <cellStyle name="Normal 3 16 2" xfId="301" xr:uid="{9B0B0938-E85E-4E18-9102-81B8BFB45372}"/>
    <cellStyle name="Normal 3 17" xfId="237" xr:uid="{DE263538-7B00-44AD-8E84-850EF7A8D83D}"/>
    <cellStyle name="Normal 3 2" xfId="73" xr:uid="{00000000-0005-0000-0000-000077000000}"/>
    <cellStyle name="Normal 3 2 10" xfId="74" xr:uid="{00000000-0005-0000-0000-000078000000}"/>
    <cellStyle name="Normal 3 2 10 2" xfId="302" xr:uid="{F69EB8C9-F0B2-4D45-9229-ACD835325724}"/>
    <cellStyle name="Normal 3 2 11" xfId="75" xr:uid="{00000000-0005-0000-0000-000079000000}"/>
    <cellStyle name="Normal 3 2 11 2" xfId="303" xr:uid="{46F2BD41-660D-4BD0-987A-8A9D48BC5C5E}"/>
    <cellStyle name="Normal 3 2 12" xfId="76" xr:uid="{00000000-0005-0000-0000-00007A000000}"/>
    <cellStyle name="Normal 3 2 12 2" xfId="304" xr:uid="{69212114-513C-4021-B536-71B2789DDF6D}"/>
    <cellStyle name="Normal 3 2 13" xfId="77" xr:uid="{00000000-0005-0000-0000-00007B000000}"/>
    <cellStyle name="Normal 3 2 13 2" xfId="305" xr:uid="{789669DD-E5E1-400A-BA6D-58ACD99345D5}"/>
    <cellStyle name="Normal 3 2 14" xfId="78" xr:uid="{00000000-0005-0000-0000-00007C000000}"/>
    <cellStyle name="Normal 3 2 14 2" xfId="306" xr:uid="{AFE1F8B8-34B5-4EE2-93C4-8D6E1E37AC5B}"/>
    <cellStyle name="Normal 3 2 15" xfId="79" xr:uid="{00000000-0005-0000-0000-00007D000000}"/>
    <cellStyle name="Normal 3 2 15 2" xfId="307" xr:uid="{020CCED1-72E5-43E2-B0C6-CCAA7FBE48CE}"/>
    <cellStyle name="Normal 3 2 16" xfId="80" xr:uid="{00000000-0005-0000-0000-00007E000000}"/>
    <cellStyle name="Normal 3 2 16 2" xfId="308" xr:uid="{736F1E31-81A5-4911-828B-2BB6D527B252}"/>
    <cellStyle name="Normal 3 2 17" xfId="241" xr:uid="{A224C2FD-1327-4C16-8E40-594AE1AFEEC6}"/>
    <cellStyle name="Normal 3 2 2" xfId="81" xr:uid="{00000000-0005-0000-0000-00007F000000}"/>
    <cellStyle name="Normal 3 2 2 2" xfId="309" xr:uid="{330D406E-AB88-44BB-864B-9E2EBE7758BE}"/>
    <cellStyle name="Normal 3 2 3" xfId="82" xr:uid="{00000000-0005-0000-0000-000080000000}"/>
    <cellStyle name="Normal 3 2 3 2" xfId="310" xr:uid="{59E1773B-C442-4728-8DDB-DDE1BE0C92E4}"/>
    <cellStyle name="Normal 3 2 4" xfId="83" xr:uid="{00000000-0005-0000-0000-000081000000}"/>
    <cellStyle name="Normal 3 2 4 2" xfId="311" xr:uid="{ABCA6D01-B276-490B-AD3E-74304F1DA306}"/>
    <cellStyle name="Normal 3 2 5" xfId="84" xr:uid="{00000000-0005-0000-0000-000082000000}"/>
    <cellStyle name="Normal 3 2 5 2" xfId="312" xr:uid="{5BE86E81-3D83-422E-A690-40E5127BDB45}"/>
    <cellStyle name="Normal 3 2 6" xfId="85" xr:uid="{00000000-0005-0000-0000-000083000000}"/>
    <cellStyle name="Normal 3 2 6 2" xfId="313" xr:uid="{138A521E-3EC2-4821-BDE2-9064F530442F}"/>
    <cellStyle name="Normal 3 2 7" xfId="86" xr:uid="{00000000-0005-0000-0000-000084000000}"/>
    <cellStyle name="Normal 3 2 7 2" xfId="314" xr:uid="{A662FF98-908A-4D73-8132-F314D28E0A9C}"/>
    <cellStyle name="Normal 3 2 8" xfId="87" xr:uid="{00000000-0005-0000-0000-000085000000}"/>
    <cellStyle name="Normal 3 2 8 2" xfId="315" xr:uid="{89A48C28-DB98-41DB-8BE9-2B6EA959A4C0}"/>
    <cellStyle name="Normal 3 2 9" xfId="88" xr:uid="{00000000-0005-0000-0000-000086000000}"/>
    <cellStyle name="Normal 3 2 9 2" xfId="316" xr:uid="{841C4934-927C-47F6-94A7-BAA0392B32B4}"/>
    <cellStyle name="Normal 3 3" xfId="89" xr:uid="{00000000-0005-0000-0000-000087000000}"/>
    <cellStyle name="Normal 3 3 2" xfId="317" xr:uid="{A1440DAE-590D-4D39-93BC-167937C76132}"/>
    <cellStyle name="Normal 3 4" xfId="90" xr:uid="{00000000-0005-0000-0000-000088000000}"/>
    <cellStyle name="Normal 3 4 2" xfId="318" xr:uid="{6AFD554B-5E62-43D3-948A-C68468317855}"/>
    <cellStyle name="Normal 3 5" xfId="91" xr:uid="{00000000-0005-0000-0000-000089000000}"/>
    <cellStyle name="Normal 3 5 2" xfId="319" xr:uid="{BF17F80E-FE7A-4208-9767-464D9C631A70}"/>
    <cellStyle name="Normal 3 6" xfId="92" xr:uid="{00000000-0005-0000-0000-00008A000000}"/>
    <cellStyle name="Normal 3 6 2" xfId="320" xr:uid="{E70B7DEA-3979-4633-B7EC-F7739564DB1F}"/>
    <cellStyle name="Normal 3 7" xfId="93" xr:uid="{00000000-0005-0000-0000-00008B000000}"/>
    <cellStyle name="Normal 3 7 2" xfId="321" xr:uid="{25F5E9E4-2E08-4090-9C77-FE6ED2EFF2B1}"/>
    <cellStyle name="Normal 3 8" xfId="94" xr:uid="{00000000-0005-0000-0000-00008C000000}"/>
    <cellStyle name="Normal 3 8 2" xfId="322" xr:uid="{FBC31D5E-3F83-4BDB-8665-9620D4C4CBC4}"/>
    <cellStyle name="Normal 3 8 7" xfId="95" xr:uid="{00000000-0005-0000-0000-00008D000000}"/>
    <cellStyle name="Normal 3 8 7 2" xfId="323" xr:uid="{9EB19FA7-C178-42C4-A25F-FB272FD23795}"/>
    <cellStyle name="Normal 3 9" xfId="96" xr:uid="{00000000-0005-0000-0000-00008E000000}"/>
    <cellStyle name="Normal 3 9 2" xfId="324" xr:uid="{7646F8D6-0700-4A4E-AF9B-2AC29C73FC76}"/>
    <cellStyle name="Normal 30" xfId="97" xr:uid="{00000000-0005-0000-0000-00008F000000}"/>
    <cellStyle name="Normal 30 2" xfId="325" xr:uid="{576E15B8-F890-4F0F-B554-A4ACC7B04E82}"/>
    <cellStyle name="Normal 31" xfId="98" xr:uid="{00000000-0005-0000-0000-000090000000}"/>
    <cellStyle name="Normal 31 2" xfId="326" xr:uid="{696291CC-3AAF-484D-869B-2CB811C6A180}"/>
    <cellStyle name="Normal 32" xfId="99" xr:uid="{00000000-0005-0000-0000-000091000000}"/>
    <cellStyle name="Normal 32 2" xfId="327" xr:uid="{5BB58762-65D3-45C6-8926-66BD8DE95CA5}"/>
    <cellStyle name="Normal 33" xfId="100" xr:uid="{00000000-0005-0000-0000-000092000000}"/>
    <cellStyle name="Normal 33 2" xfId="328" xr:uid="{6883FF5F-ACE3-46FF-B4DA-A36B8134D4A3}"/>
    <cellStyle name="Normal 34" xfId="101" xr:uid="{00000000-0005-0000-0000-000093000000}"/>
    <cellStyle name="Normal 34 2" xfId="329" xr:uid="{91E95324-7BA2-4800-851F-BA3846C8BA63}"/>
    <cellStyle name="Normal 35" xfId="102" xr:uid="{00000000-0005-0000-0000-000094000000}"/>
    <cellStyle name="Normal 35 2" xfId="330" xr:uid="{4BCAC5CA-13D2-4A87-A438-F181192F2CBF}"/>
    <cellStyle name="Normal 36" xfId="103" xr:uid="{00000000-0005-0000-0000-000095000000}"/>
    <cellStyle name="Normal 36 2" xfId="331" xr:uid="{EEACB0A3-26D9-40A7-BDEB-D487400151FF}"/>
    <cellStyle name="Normal 37" xfId="104" xr:uid="{00000000-0005-0000-0000-000096000000}"/>
    <cellStyle name="Normal 37 2" xfId="332" xr:uid="{C58A0B01-FA16-4D1D-9886-8CF34916EA80}"/>
    <cellStyle name="Normal 38" xfId="105" xr:uid="{00000000-0005-0000-0000-000097000000}"/>
    <cellStyle name="Normal 38 2" xfId="333" xr:uid="{8B92AD87-B8FC-4861-B713-8AC2343245A2}"/>
    <cellStyle name="Normal 39" xfId="106" xr:uid="{00000000-0005-0000-0000-000098000000}"/>
    <cellStyle name="Normal 39 2" xfId="334" xr:uid="{E95D0FBF-AF53-4438-9991-0F5F749CC28D}"/>
    <cellStyle name="Normal 4" xfId="107" xr:uid="{00000000-0005-0000-0000-000099000000}"/>
    <cellStyle name="Normal 4 10" xfId="108" xr:uid="{00000000-0005-0000-0000-00009A000000}"/>
    <cellStyle name="Normal 4 10 2" xfId="335" xr:uid="{F292ACD8-BA2E-4979-8FB7-8FA47990D8C2}"/>
    <cellStyle name="Normal 4 11" xfId="109" xr:uid="{00000000-0005-0000-0000-00009B000000}"/>
    <cellStyle name="Normal 4 11 2" xfId="336" xr:uid="{762F42F9-8445-4EE7-831C-5C2D8ED29B45}"/>
    <cellStyle name="Normal 4 12" xfId="110" xr:uid="{00000000-0005-0000-0000-00009C000000}"/>
    <cellStyle name="Normal 4 12 2" xfId="337" xr:uid="{103BF382-3BE8-4296-9206-323A8AE055BE}"/>
    <cellStyle name="Normal 4 13" xfId="111" xr:uid="{00000000-0005-0000-0000-00009D000000}"/>
    <cellStyle name="Normal 4 13 2" xfId="338" xr:uid="{89EEFC9E-914C-45B0-BFFE-ADF14C8FAA4A}"/>
    <cellStyle name="Normal 4 14" xfId="112" xr:uid="{00000000-0005-0000-0000-00009E000000}"/>
    <cellStyle name="Normal 4 14 2" xfId="339" xr:uid="{50A3201F-F9B3-476C-902A-3F36202C03BA}"/>
    <cellStyle name="Normal 4 15" xfId="113" xr:uid="{00000000-0005-0000-0000-00009F000000}"/>
    <cellStyle name="Normal 4 15 2" xfId="340" xr:uid="{85859EB8-97E8-44B6-9134-745BE6B4B5FE}"/>
    <cellStyle name="Normal 4 16" xfId="114" xr:uid="{00000000-0005-0000-0000-0000A0000000}"/>
    <cellStyle name="Normal 4 16 2" xfId="341" xr:uid="{EC3905D2-70FC-4F77-BC99-C78E264BFD2B}"/>
    <cellStyle name="Normal 4 17" xfId="254" xr:uid="{EC058FBE-1B36-4625-839E-E096A907D57D}"/>
    <cellStyle name="Normal 4 2" xfId="115" xr:uid="{00000000-0005-0000-0000-0000A1000000}"/>
    <cellStyle name="Normal 4 2 10" xfId="116" xr:uid="{00000000-0005-0000-0000-0000A2000000}"/>
    <cellStyle name="Normal 4 2 10 2" xfId="343" xr:uid="{686C25FB-C9C6-4D1B-89C9-C85E327EEB63}"/>
    <cellStyle name="Normal 4 2 11" xfId="117" xr:uid="{00000000-0005-0000-0000-0000A3000000}"/>
    <cellStyle name="Normal 4 2 11 2" xfId="344" xr:uid="{BDDCE38F-A9C2-4087-8F4A-D31D9D0AD19D}"/>
    <cellStyle name="Normal 4 2 12" xfId="118" xr:uid="{00000000-0005-0000-0000-0000A4000000}"/>
    <cellStyle name="Normal 4 2 12 2" xfId="345" xr:uid="{618A2887-EFF0-4CF0-ADB2-59AD7F8881C0}"/>
    <cellStyle name="Normal 4 2 13" xfId="119" xr:uid="{00000000-0005-0000-0000-0000A5000000}"/>
    <cellStyle name="Normal 4 2 13 2" xfId="346" xr:uid="{7E6D12E5-E71D-4349-A2EA-516700E1D80D}"/>
    <cellStyle name="Normal 4 2 14" xfId="120" xr:uid="{00000000-0005-0000-0000-0000A6000000}"/>
    <cellStyle name="Normal 4 2 14 2" xfId="347" xr:uid="{A7D68C2A-1588-4C11-858B-D9BDCB8324E5}"/>
    <cellStyle name="Normal 4 2 15" xfId="121" xr:uid="{00000000-0005-0000-0000-0000A7000000}"/>
    <cellStyle name="Normal 4 2 15 2" xfId="348" xr:uid="{4B5034F2-DC95-4687-B313-13E612765CB3}"/>
    <cellStyle name="Normal 4 2 16" xfId="122" xr:uid="{00000000-0005-0000-0000-0000A8000000}"/>
    <cellStyle name="Normal 4 2 16 2" xfId="349" xr:uid="{262CE763-464E-4ECC-9E94-BAADC51EEC54}"/>
    <cellStyle name="Normal 4 2 17" xfId="342" xr:uid="{49CC2CA5-5524-4506-A3CE-7EF95AB01A09}"/>
    <cellStyle name="Normal 4 2 2" xfId="123" xr:uid="{00000000-0005-0000-0000-0000A9000000}"/>
    <cellStyle name="Normal 4 2 2 2" xfId="350" xr:uid="{91367F2F-F2B5-483D-B5B0-55B683CDFB82}"/>
    <cellStyle name="Normal 4 2 3" xfId="124" xr:uid="{00000000-0005-0000-0000-0000AA000000}"/>
    <cellStyle name="Normal 4 2 3 2" xfId="351" xr:uid="{A9882359-3233-468D-BE7F-9C3D4CEE8C9C}"/>
    <cellStyle name="Normal 4 2 4" xfId="125" xr:uid="{00000000-0005-0000-0000-0000AB000000}"/>
    <cellStyle name="Normal 4 2 4 2" xfId="352" xr:uid="{C256CBFD-4012-45DD-8281-C89791D80A60}"/>
    <cellStyle name="Normal 4 2 5" xfId="126" xr:uid="{00000000-0005-0000-0000-0000AC000000}"/>
    <cellStyle name="Normal 4 2 5 2" xfId="353" xr:uid="{17D9AB5D-BEEF-40F7-9BE0-E4EAA6F7D380}"/>
    <cellStyle name="Normal 4 2 6" xfId="127" xr:uid="{00000000-0005-0000-0000-0000AD000000}"/>
    <cellStyle name="Normal 4 2 6 2" xfId="354" xr:uid="{E6D28CD6-F3D9-41B7-8D6D-50FF6C0BA760}"/>
    <cellStyle name="Normal 4 2 7" xfId="128" xr:uid="{00000000-0005-0000-0000-0000AE000000}"/>
    <cellStyle name="Normal 4 2 7 2" xfId="355" xr:uid="{9DA03FFD-3278-4D4F-9D79-661FC7DAD8F3}"/>
    <cellStyle name="Normal 4 2 8" xfId="129" xr:uid="{00000000-0005-0000-0000-0000AF000000}"/>
    <cellStyle name="Normal 4 2 8 2" xfId="356" xr:uid="{99908291-0F58-49A5-B806-F440EC197D47}"/>
    <cellStyle name="Normal 4 2 9" xfId="130" xr:uid="{00000000-0005-0000-0000-0000B0000000}"/>
    <cellStyle name="Normal 4 2 9 2" xfId="357" xr:uid="{19A4AE1B-7F08-4C3B-A895-F044617920D3}"/>
    <cellStyle name="Normal 4 3" xfId="131" xr:uid="{00000000-0005-0000-0000-0000B1000000}"/>
    <cellStyle name="Normal 4 3 2" xfId="358" xr:uid="{8C78BAAA-9D11-4BE2-9F7E-432997C1F51D}"/>
    <cellStyle name="Normal 4 4" xfId="132" xr:uid="{00000000-0005-0000-0000-0000B2000000}"/>
    <cellStyle name="Normal 4 4 2" xfId="359" xr:uid="{3D37AE2B-E798-4E2E-86D6-F84A7975DD31}"/>
    <cellStyle name="Normal 4 5" xfId="133" xr:uid="{00000000-0005-0000-0000-0000B3000000}"/>
    <cellStyle name="Normal 4 5 2" xfId="360" xr:uid="{F970A96B-45A6-4375-8881-E572D322063F}"/>
    <cellStyle name="Normal 4 6" xfId="134" xr:uid="{00000000-0005-0000-0000-0000B4000000}"/>
    <cellStyle name="Normal 4 6 2" xfId="361" xr:uid="{5887AA96-27FB-4269-BFF1-2CF190A1DE50}"/>
    <cellStyle name="Normal 4 7" xfId="135" xr:uid="{00000000-0005-0000-0000-0000B5000000}"/>
    <cellStyle name="Normal 4 7 2" xfId="362" xr:uid="{5CDB6777-9773-48A5-A528-5DDBE75E9DFC}"/>
    <cellStyle name="Normal 4 8" xfId="136" xr:uid="{00000000-0005-0000-0000-0000B6000000}"/>
    <cellStyle name="Normal 4 8 2" xfId="363" xr:uid="{F195E754-05C6-4996-B875-A6130606BE63}"/>
    <cellStyle name="Normal 4 9" xfId="137" xr:uid="{00000000-0005-0000-0000-0000B7000000}"/>
    <cellStyle name="Normal 4 9 2" xfId="364" xr:uid="{A7DA5222-D192-4B1A-BFBD-32B1945AAB17}"/>
    <cellStyle name="Normal 40" xfId="138" xr:uid="{00000000-0005-0000-0000-0000B8000000}"/>
    <cellStyle name="Normal 40 2" xfId="365" xr:uid="{EAB03FD6-294D-439D-8F67-450370F3D34F}"/>
    <cellStyle name="Normal 41" xfId="139" xr:uid="{00000000-0005-0000-0000-0000B9000000}"/>
    <cellStyle name="Normal 41 2" xfId="366" xr:uid="{208B614C-E589-4452-9BF0-F25F7A12B7F4}"/>
    <cellStyle name="Normal 42" xfId="140" xr:uid="{00000000-0005-0000-0000-0000BA000000}"/>
    <cellStyle name="Normal 42 2" xfId="367" xr:uid="{954483D4-63F6-4D8D-9CEB-E4CE4138BEF5}"/>
    <cellStyle name="Normal 43" xfId="141" xr:uid="{00000000-0005-0000-0000-0000BB000000}"/>
    <cellStyle name="Normal 43 2" xfId="368" xr:uid="{B8AB8EB2-8AA7-4A2F-9BAF-D43BFFEFB994}"/>
    <cellStyle name="Normal 44" xfId="142" xr:uid="{00000000-0005-0000-0000-0000BC000000}"/>
    <cellStyle name="Normal 44 2" xfId="369" xr:uid="{8A07F730-51B8-41BB-BF9A-AB7B35CEC295}"/>
    <cellStyle name="Normal 45" xfId="143" xr:uid="{00000000-0005-0000-0000-0000BD000000}"/>
    <cellStyle name="Normal 45 2" xfId="370" xr:uid="{35E25481-0A37-477E-870A-2E1D002ED426}"/>
    <cellStyle name="Normal 46" xfId="144" xr:uid="{00000000-0005-0000-0000-0000BE000000}"/>
    <cellStyle name="Normal 46 2" xfId="371" xr:uid="{A86C2B0D-8581-4F81-9C17-826ED7AD85D1}"/>
    <cellStyle name="Normal 47" xfId="145" xr:uid="{00000000-0005-0000-0000-0000BF000000}"/>
    <cellStyle name="Normal 47 2" xfId="372" xr:uid="{BD5E5BE8-0E5D-4A0F-B295-E30EB1CDF257}"/>
    <cellStyle name="Normal 48" xfId="146" xr:uid="{00000000-0005-0000-0000-0000C0000000}"/>
    <cellStyle name="Normal 48 2" xfId="373" xr:uid="{0F2633DE-59F0-4520-BAF0-C3C328D7E6FD}"/>
    <cellStyle name="Normal 49" xfId="147" xr:uid="{00000000-0005-0000-0000-0000C1000000}"/>
    <cellStyle name="Normal 49 2" xfId="374" xr:uid="{FE3AA623-45E5-45D8-AC36-3D1DE0B8E03F}"/>
    <cellStyle name="Normal 5" xfId="148" xr:uid="{00000000-0005-0000-0000-0000C2000000}"/>
    <cellStyle name="Normal 5 2" xfId="149" xr:uid="{00000000-0005-0000-0000-0000C3000000}"/>
    <cellStyle name="Normal 5 2 2" xfId="375" xr:uid="{DA17ABF1-A73F-4276-B6BD-29430E0DEB19}"/>
    <cellStyle name="Normal 5 3" xfId="255" xr:uid="{28A77188-98C7-431A-8B04-652E47E3FFAD}"/>
    <cellStyle name="Normal 50" xfId="150" xr:uid="{00000000-0005-0000-0000-0000C4000000}"/>
    <cellStyle name="Normal 50 2" xfId="376" xr:uid="{9643422B-54E6-4572-A777-C2A369EC3FF2}"/>
    <cellStyle name="Normal 51" xfId="151" xr:uid="{00000000-0005-0000-0000-0000C5000000}"/>
    <cellStyle name="Normal 51 2" xfId="377" xr:uid="{38274430-3DF9-48C1-939A-BB7589F22344}"/>
    <cellStyle name="Normal 52" xfId="152" xr:uid="{00000000-0005-0000-0000-0000C6000000}"/>
    <cellStyle name="Normal 52 2" xfId="378" xr:uid="{C8AE9EA8-CD4A-4C43-941A-505E855E9B21}"/>
    <cellStyle name="Normal 53" xfId="153" xr:uid="{00000000-0005-0000-0000-0000C7000000}"/>
    <cellStyle name="Normal 53 2" xfId="379" xr:uid="{A65CB470-1A96-49A2-9835-A909979667A4}"/>
    <cellStyle name="Normal 54" xfId="154" xr:uid="{00000000-0005-0000-0000-0000C8000000}"/>
    <cellStyle name="Normal 54 2" xfId="380" xr:uid="{1CDF673E-CF67-4885-B499-65E3EC9942F2}"/>
    <cellStyle name="Normal 55" xfId="155" xr:uid="{00000000-0005-0000-0000-0000C9000000}"/>
    <cellStyle name="Normal 55 2" xfId="381" xr:uid="{433643DB-79A7-497B-B089-B3136344BD21}"/>
    <cellStyle name="Normal 56" xfId="156" xr:uid="{00000000-0005-0000-0000-0000CA000000}"/>
    <cellStyle name="Normal 56 2" xfId="382" xr:uid="{475941E1-18B2-4A42-95B5-D4596B734644}"/>
    <cellStyle name="Normal 57" xfId="157" xr:uid="{00000000-0005-0000-0000-0000CB000000}"/>
    <cellStyle name="Normal 57 2" xfId="383" xr:uid="{9A393A19-7158-4CF9-8E15-EC053ACECDCC}"/>
    <cellStyle name="Normal 58" xfId="158" xr:uid="{00000000-0005-0000-0000-0000CC000000}"/>
    <cellStyle name="Normal 58 2" xfId="384" xr:uid="{67E0347B-4C59-4A9A-A081-CC08F159FBE8}"/>
    <cellStyle name="Normal 59" xfId="159" xr:uid="{00000000-0005-0000-0000-0000CD000000}"/>
    <cellStyle name="Normal 59 2" xfId="385" xr:uid="{7BCBD0F7-26C9-4A4F-B1C3-48407C5AF705}"/>
    <cellStyle name="Normal 6" xfId="160" xr:uid="{00000000-0005-0000-0000-0000CE000000}"/>
    <cellStyle name="Normal 6 2" xfId="161" xr:uid="{00000000-0005-0000-0000-0000CF000000}"/>
    <cellStyle name="Normal 6 2 2" xfId="387" xr:uid="{86F15856-BCAD-4E2C-8ABE-B130EF9C3007}"/>
    <cellStyle name="Normal 6 3" xfId="386" xr:uid="{D4ADA8B4-6449-4C69-9890-9460AABDCCC9}"/>
    <cellStyle name="Normal 60" xfId="162" xr:uid="{00000000-0005-0000-0000-0000D0000000}"/>
    <cellStyle name="Normal 60 2" xfId="388" xr:uid="{51538027-54EF-4983-9943-DF8E2BDFF4F2}"/>
    <cellStyle name="Normal 61" xfId="163" xr:uid="{00000000-0005-0000-0000-0000D1000000}"/>
    <cellStyle name="Normal 61 2" xfId="389" xr:uid="{EA445C8A-3B5B-459A-BDEC-7B3A33E508C9}"/>
    <cellStyle name="Normal 62" xfId="164" xr:uid="{00000000-0005-0000-0000-0000D2000000}"/>
    <cellStyle name="Normal 62 2" xfId="390" xr:uid="{C87444AA-235D-4A7D-9E4E-732A47ADF9A6}"/>
    <cellStyle name="Normal 63" xfId="165" xr:uid="{00000000-0005-0000-0000-0000D3000000}"/>
    <cellStyle name="Normal 63 2" xfId="391" xr:uid="{935271B4-9C79-456D-BB0C-0FC0BA6EC3C6}"/>
    <cellStyle name="Normal 64" xfId="166" xr:uid="{00000000-0005-0000-0000-0000D4000000}"/>
    <cellStyle name="Normal 64 2" xfId="392" xr:uid="{3B5D9C4F-1AA1-4FD3-8D84-78B86E050D71}"/>
    <cellStyle name="Normal 65" xfId="167" xr:uid="{00000000-0005-0000-0000-0000D5000000}"/>
    <cellStyle name="Normal 65 2" xfId="168" xr:uid="{00000000-0005-0000-0000-0000D6000000}"/>
    <cellStyle name="Normal 65 2 2" xfId="394" xr:uid="{FB0CC8BB-8A8A-4488-A047-4638942AD92C}"/>
    <cellStyle name="Normal 65 3" xfId="393" xr:uid="{17DA88A1-A27F-4D50-BE4C-2D5F37D13703}"/>
    <cellStyle name="Normal 66" xfId="169" xr:uid="{00000000-0005-0000-0000-0000D7000000}"/>
    <cellStyle name="Normal 66 2" xfId="395" xr:uid="{9FE017E2-D2DA-4F10-90BC-B7330C869CEF}"/>
    <cellStyle name="Normal 67" xfId="170" xr:uid="{00000000-0005-0000-0000-0000D8000000}"/>
    <cellStyle name="Normal 67 2" xfId="396" xr:uid="{037615A3-E4A1-431C-BA9E-A7E55E50474D}"/>
    <cellStyle name="Normal 68" xfId="171" xr:uid="{00000000-0005-0000-0000-0000D9000000}"/>
    <cellStyle name="Normal 68 2" xfId="397" xr:uid="{497346BE-1709-4F75-BEC2-CD2D5925151F}"/>
    <cellStyle name="Normal 69" xfId="172" xr:uid="{00000000-0005-0000-0000-0000DA000000}"/>
    <cellStyle name="Normal 69 2" xfId="398" xr:uid="{E19BB6C2-A65E-49DB-9D71-F8582599A5B9}"/>
    <cellStyle name="Normal 7" xfId="173" xr:uid="{00000000-0005-0000-0000-0000DB000000}"/>
    <cellStyle name="Normal 7 2" xfId="174" xr:uid="{00000000-0005-0000-0000-0000DC000000}"/>
    <cellStyle name="Normal 7 2 2" xfId="400" xr:uid="{C1CE67F1-20E0-4FF1-890F-E39B0D574D68}"/>
    <cellStyle name="Normal 7 3" xfId="175" xr:uid="{00000000-0005-0000-0000-0000DD000000}"/>
    <cellStyle name="Normal 7 3 2" xfId="442" xr:uid="{C9F4274D-CA3D-4359-8AA3-62D839D8B61D}"/>
    <cellStyle name="Normal 7 4" xfId="399" xr:uid="{A21B27FA-BAEE-4888-8D1D-17289B28360F}"/>
    <cellStyle name="Normal 70" xfId="176" xr:uid="{00000000-0005-0000-0000-0000DE000000}"/>
    <cellStyle name="Normal 70 2" xfId="401" xr:uid="{064F437D-B341-4AA4-BE22-C5DB4246257B}"/>
    <cellStyle name="Normal 71" xfId="177" xr:uid="{00000000-0005-0000-0000-0000DF000000}"/>
    <cellStyle name="Normal 71 2" xfId="402" xr:uid="{2069E69E-A9AD-417C-A4BB-5DADE5BB9B53}"/>
    <cellStyle name="Normal 72" xfId="178" xr:uid="{00000000-0005-0000-0000-0000E0000000}"/>
    <cellStyle name="Normal 72 2" xfId="403" xr:uid="{98C665BD-D662-4C48-8B1D-93D478BA5C1C}"/>
    <cellStyle name="Normal 73" xfId="179" xr:uid="{00000000-0005-0000-0000-0000E1000000}"/>
    <cellStyle name="Normal 73 2" xfId="404" xr:uid="{9A508F9E-6040-46A4-B637-094C9A0C8CD3}"/>
    <cellStyle name="Normal 74" xfId="180" xr:uid="{00000000-0005-0000-0000-0000E2000000}"/>
    <cellStyle name="Normal 74 2" xfId="405" xr:uid="{494B999B-F81C-460A-9BAD-91E76F3323A8}"/>
    <cellStyle name="Normal 75" xfId="181" xr:uid="{00000000-0005-0000-0000-0000E3000000}"/>
    <cellStyle name="Normal 75 2" xfId="406" xr:uid="{6F0587C6-61DB-4CC9-B5D3-2FB4A690A37B}"/>
    <cellStyle name="Normal 76" xfId="182" xr:uid="{00000000-0005-0000-0000-0000E4000000}"/>
    <cellStyle name="Normal 76 2" xfId="407" xr:uid="{C5A6DD0C-116F-4147-BE49-24664AAE376C}"/>
    <cellStyle name="Normal 77" xfId="183" xr:uid="{00000000-0005-0000-0000-0000E5000000}"/>
    <cellStyle name="Normal 77 2" xfId="408" xr:uid="{6747E2DF-D2B6-4DEC-92F4-2213926A2CFC}"/>
    <cellStyle name="Normal 78" xfId="184" xr:uid="{00000000-0005-0000-0000-0000E6000000}"/>
    <cellStyle name="Normal 78 2" xfId="409" xr:uid="{D6642D25-9C5D-4836-88EF-2B48F53D932C}"/>
    <cellStyle name="Normal 79" xfId="185" xr:uid="{00000000-0005-0000-0000-0000E7000000}"/>
    <cellStyle name="Normal 79 2" xfId="410" xr:uid="{22104BDE-D449-43B8-9800-5D81F8F968A1}"/>
    <cellStyle name="Normal 8" xfId="186" xr:uid="{00000000-0005-0000-0000-0000E8000000}"/>
    <cellStyle name="Normal 8 2" xfId="187" xr:uid="{00000000-0005-0000-0000-0000E9000000}"/>
    <cellStyle name="Normal 8 2 2" xfId="412" xr:uid="{E40B6107-CC45-48AD-A223-73C7D565142F}"/>
    <cellStyle name="Normal 8 3" xfId="411" xr:uid="{AB5426C6-90DB-43B2-BDB9-84007D4118DE}"/>
    <cellStyle name="Normal 80" xfId="188" xr:uid="{00000000-0005-0000-0000-0000EA000000}"/>
    <cellStyle name="Normal 80 2" xfId="413" xr:uid="{DEC6C7F1-BDAB-4C88-9621-035052EE675D}"/>
    <cellStyle name="Normal 81" xfId="189" xr:uid="{00000000-0005-0000-0000-0000EB000000}"/>
    <cellStyle name="Normal 81 2" xfId="414" xr:uid="{03F447D3-19E0-4174-9ACE-8883634C80F3}"/>
    <cellStyle name="Normal 82" xfId="190" xr:uid="{00000000-0005-0000-0000-0000EC000000}"/>
    <cellStyle name="Normal 82 2" xfId="415" xr:uid="{FB2CE573-8B88-4D7E-9914-541B9480A6E7}"/>
    <cellStyle name="Normal 83" xfId="191" xr:uid="{00000000-0005-0000-0000-0000ED000000}"/>
    <cellStyle name="Normal 83 2" xfId="416" xr:uid="{CAB0C7CD-D9CE-46EE-881F-00328D90D775}"/>
    <cellStyle name="Normal 84" xfId="192" xr:uid="{00000000-0005-0000-0000-0000EE000000}"/>
    <cellStyle name="Normal 84 2" xfId="417" xr:uid="{3B1384A9-691E-4127-BD93-D06D864A3489}"/>
    <cellStyle name="Normal 85" xfId="193" xr:uid="{00000000-0005-0000-0000-0000EF000000}"/>
    <cellStyle name="Normal 85 2" xfId="418" xr:uid="{EC61C714-0A6A-4DC4-915A-23C25F29376E}"/>
    <cellStyle name="Normal 86" xfId="194" xr:uid="{00000000-0005-0000-0000-0000F0000000}"/>
    <cellStyle name="Normal 86 2" xfId="419" xr:uid="{0D319039-C8BA-4DEF-B934-DE56B5A44475}"/>
    <cellStyle name="Normal 87" xfId="195" xr:uid="{00000000-0005-0000-0000-0000F1000000}"/>
    <cellStyle name="Normal 87 2" xfId="420" xr:uid="{0D63F0AC-22E3-47AB-AE9B-26F1EB96EC21}"/>
    <cellStyle name="Normal 88" xfId="196" xr:uid="{00000000-0005-0000-0000-0000F2000000}"/>
    <cellStyle name="Normal 88 2" xfId="421" xr:uid="{8B96A60B-BEA1-4EB7-A240-082681434965}"/>
    <cellStyle name="Normal 89" xfId="197" xr:uid="{00000000-0005-0000-0000-0000F3000000}"/>
    <cellStyle name="Normal 89 2" xfId="422" xr:uid="{7789CA15-7864-4E87-8A6C-BF01C4BD5FD6}"/>
    <cellStyle name="Normal 9" xfId="198" xr:uid="{00000000-0005-0000-0000-0000F4000000}"/>
    <cellStyle name="Normal 9 2" xfId="423" xr:uid="{589078F8-D151-4C7A-A2FD-B414380D299D}"/>
    <cellStyle name="Normal 90" xfId="199" xr:uid="{00000000-0005-0000-0000-0000F5000000}"/>
    <cellStyle name="Normal 90 2" xfId="424" xr:uid="{BB35B5D5-0792-40C5-B7F4-F3FE0BA048E6}"/>
    <cellStyle name="Normal 91" xfId="200" xr:uid="{00000000-0005-0000-0000-0000F6000000}"/>
    <cellStyle name="Normal 91 2" xfId="425" xr:uid="{58F27BEE-1013-4AFA-B9C4-385FA368CD0D}"/>
    <cellStyle name="Normal 92" xfId="201" xr:uid="{00000000-0005-0000-0000-0000F7000000}"/>
    <cellStyle name="Normal 92 2" xfId="426" xr:uid="{7A713C20-8071-4658-AAF0-2925D42D6043}"/>
    <cellStyle name="Normal 93" xfId="202" xr:uid="{00000000-0005-0000-0000-0000F8000000}"/>
    <cellStyle name="Normal 93 2" xfId="427" xr:uid="{30F71731-D4E8-4F25-AFC8-7927EB08407A}"/>
    <cellStyle name="Normal 94" xfId="203" xr:uid="{00000000-0005-0000-0000-0000F9000000}"/>
    <cellStyle name="Normal 94 2" xfId="428" xr:uid="{07C12058-B873-4815-9C01-5FDB7BDC9482}"/>
    <cellStyle name="Normal 95" xfId="204" xr:uid="{00000000-0005-0000-0000-0000FA000000}"/>
    <cellStyle name="Normal 95 2" xfId="429" xr:uid="{1288745C-D5C8-42B4-8DD4-66E7284AADCE}"/>
    <cellStyle name="Normal 96" xfId="205" xr:uid="{00000000-0005-0000-0000-0000FB000000}"/>
    <cellStyle name="Normal 96 2" xfId="430" xr:uid="{8252666E-8161-4B62-A269-4A617A5310AD}"/>
    <cellStyle name="Normal 97" xfId="206" xr:uid="{00000000-0005-0000-0000-0000FC000000}"/>
    <cellStyle name="Normal 97 2" xfId="431" xr:uid="{EAF1E329-FC0B-4C59-8645-743D9790DFEC}"/>
    <cellStyle name="Normal 98" xfId="207" xr:uid="{00000000-0005-0000-0000-0000FD000000}"/>
    <cellStyle name="Normal 98 2" xfId="432" xr:uid="{D57B0BA9-158B-49A7-8DF8-5999D397F6BE}"/>
    <cellStyle name="Normal 99" xfId="208" xr:uid="{00000000-0005-0000-0000-0000FE000000}"/>
    <cellStyle name="Normal 99 2" xfId="433" xr:uid="{FF3CA2B3-A0CA-40A6-82F7-2F69212E0E1A}"/>
    <cellStyle name="Normal_02. RKA PLS" xfId="209" xr:uid="{00000000-0005-0000-0000-0000FF000000}"/>
    <cellStyle name="Normal_Format Gaji" xfId="210" xr:uid="{00000000-0005-0000-0000-000000010000}"/>
    <cellStyle name="Percent 2" xfId="211" xr:uid="{00000000-0005-0000-0000-000001010000}"/>
    <cellStyle name="Percent 2 2" xfId="256" xr:uid="{EB4594D2-132B-46CD-8086-352036E70845}"/>
    <cellStyle name="Percent 3" xfId="212" xr:uid="{00000000-0005-0000-0000-000002010000}"/>
    <cellStyle name="Percent 3 2" xfId="257" xr:uid="{19C476B6-64D9-41A6-8FBB-47AD53E09B97}"/>
    <cellStyle name="Percent 4" xfId="213" xr:uid="{00000000-0005-0000-0000-000003010000}"/>
    <cellStyle name="Percent 4 2" xfId="258" xr:uid="{EABEFE3E-2B14-4D85-B5E1-D6617E088DB1}"/>
    <cellStyle name="Percent 6" xfId="214" xr:uid="{00000000-0005-0000-0000-000004010000}"/>
    <cellStyle name="Percent 6 2" xfId="259" xr:uid="{CC40F0D7-120F-4E6F-A9D0-B20747404F4C}"/>
    <cellStyle name="S10" xfId="215" xr:uid="{00000000-0005-0000-0000-000005010000}"/>
    <cellStyle name="S10 2" xfId="434" xr:uid="{6C0DEC15-6910-477C-AB60-C70BFDEAD7C4}"/>
    <cellStyle name="S11" xfId="216" xr:uid="{00000000-0005-0000-0000-000006010000}"/>
    <cellStyle name="S11 2" xfId="435" xr:uid="{EE78840E-850F-406D-9A90-73CEF6CF49E7}"/>
    <cellStyle name="S12" xfId="217" xr:uid="{00000000-0005-0000-0000-000007010000}"/>
    <cellStyle name="S12 2" xfId="436" xr:uid="{BB475556-1B30-45A0-9E02-A1C82E6F929B}"/>
    <cellStyle name="S13" xfId="218" xr:uid="{00000000-0005-0000-0000-000008010000}"/>
    <cellStyle name="S13 2" xfId="437" xr:uid="{EE18B643-5813-4348-B657-EC4CA4C5AFA7}"/>
    <cellStyle name="S15" xfId="219" xr:uid="{00000000-0005-0000-0000-000009010000}"/>
    <cellStyle name="S15 2" xfId="438" xr:uid="{CFBCC3DB-68D3-49AE-9358-2556A94CC40F}"/>
    <cellStyle name="S16" xfId="220" xr:uid="{00000000-0005-0000-0000-00000A010000}"/>
    <cellStyle name="S16 2" xfId="439" xr:uid="{B9331580-6625-45BF-A37D-F377B3DFD741}"/>
    <cellStyle name="S17" xfId="221" xr:uid="{00000000-0005-0000-0000-00000B010000}"/>
    <cellStyle name="S17 2" xfId="440" xr:uid="{014B95AF-BFBD-42AD-B589-30658E294284}"/>
    <cellStyle name="S2" xfId="222" xr:uid="{00000000-0005-0000-0000-00000C010000}"/>
    <cellStyle name="S23" xfId="223" xr:uid="{00000000-0005-0000-0000-00000D010000}"/>
    <cellStyle name="S23 2" xfId="441" xr:uid="{D51BB68D-9DCE-4DEB-A6F3-EEFAA09A47B3}"/>
    <cellStyle name="S3" xfId="224" xr:uid="{00000000-0005-0000-0000-00000E010000}"/>
    <cellStyle name="S4" xfId="225" xr:uid="{00000000-0005-0000-0000-00000F010000}"/>
    <cellStyle name="S5" xfId="226" xr:uid="{00000000-0005-0000-0000-000010010000}"/>
    <cellStyle name="S6" xfId="227" xr:uid="{00000000-0005-0000-0000-000011010000}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80</xdr:row>
      <xdr:rowOff>0</xdr:rowOff>
    </xdr:from>
    <xdr:ext cx="1143000" cy="1143000"/>
    <xdr:pic>
      <xdr:nvPicPr>
        <xdr:cNvPr id="2" name="Picture 1">
          <a:extLst>
            <a:ext uri="{FF2B5EF4-FFF2-40B4-BE49-F238E27FC236}">
              <a16:creationId xmlns:a16="http://schemas.microsoft.com/office/drawing/2014/main" id="{52178D50-35F2-4C92-BC63-0B7216670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5050" y="60388500"/>
          <a:ext cx="1143000" cy="1143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Exel\Penawaran\Masamba\Masamba\Pasar%20Malili%20(IRFAN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Mayort\PJPJ%20&amp;%20PTPS%202001\Perencanaan\Foku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PELITBANGDA\BPK\Perbandingan%20RPJMD-DP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Arsip\Penawaran\CV.%20NUSANTARA%20(Jln%20Kalatiri-Mabonta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ata\CV.%20URASO%20JAYA%20(SD%20Burau%20Pantai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WAN%20DARMAWAN\1.%20PERENCANAAN\6.%20Lembar%20Kendali%20Perencanaan\2020\Perbandingan%20RPJMD-DP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erikilan%20Jalan%20Desa%20(P3D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Rehab.%20Balai%20Ni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Muj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ENCANAAN%202020\KELENGKAPAN%20SAKIP%202021\MY%20PROJECT%20PLANNING%202016\RPJMD%202016-2021\WORK%20PAPER%20RPJMD\ANALISIS%20DATA\DATA%20MATRIX%20RENSTRA%20SKPD\REKAB%20BAB%20VIII%20SKPD%20(Repaired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ocuments\Excel\Data%20Proyek\Palopo\Langsatallu%20-%20Topon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inar\Downloads\AWAN%20DARMAWAN\1.%20PERENCANAAN\6.%20Lembar%20Kendali%20Perencanaan\2020\Perbandingan%20RPJMD-DP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ajoa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PJPJ\Fok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\Ghulam\Kota%20Palopo\Kimpraswil\Design-2004\Pengaspalan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 (2)"/>
      <sheetName val="Ana"/>
      <sheetName val="Rekap"/>
      <sheetName val="HB"/>
      <sheetName val="Sched"/>
      <sheetName val="Surat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 refreshError="1"/>
      <sheetData sheetId="1" refreshError="1"/>
      <sheetData sheetId="2" refreshError="1">
        <row r="612">
          <cell r="N612">
            <v>208054.89395200001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  <cell r="L6" t="str">
            <v>Jumlah TK yang mendapatkanpelayanan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 t="str">
            <v>1 tahun</v>
          </cell>
          <cell r="K26">
            <v>861962500</v>
          </cell>
          <cell r="L26">
            <v>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3 tingkatan70%</v>
          </cell>
          <cell r="K28">
            <v>197902500</v>
          </cell>
          <cell r="L28" t="str">
            <v>Terlaksananya Ujian KesetaraanBerkurangnya Jumlah Putus Sekolah</v>
          </cell>
          <cell r="M28" t="str">
            <v>3 tingkatan70%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H38">
            <v>0</v>
          </cell>
          <cell r="I38">
            <v>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DiBidang Pendidikan</v>
          </cell>
          <cell r="C39" t="str">
            <v>Jumlah mahasiswa menerima bantuan pendidikan tinggi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3875</v>
          </cell>
          <cell r="K39">
            <v>15678905000</v>
          </cell>
          <cell r="L39" t="str">
            <v>Terlaksananya pemberian bea siswa kepada mahasiswaberprestasi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0</v>
          </cell>
          <cell r="C42" t="str">
            <v>Upah jasa Tenaga Kependiikan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>
            <v>0</v>
          </cell>
          <cell r="C43" t="str">
            <v>Upah jasa  guru daerah terpencil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>
            <v>0</v>
          </cell>
          <cell r="C44" t="str">
            <v>Upah jasa guru agama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C45" t="str">
            <v>Honor daerah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DINAS KESEHATAN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- 7- 50</v>
          </cell>
          <cell r="E47">
            <v>0</v>
          </cell>
          <cell r="F47" t="str">
            <v>- 7- 50</v>
          </cell>
          <cell r="G47">
            <v>13049940580</v>
          </cell>
          <cell r="H47">
            <v>0</v>
          </cell>
          <cell r="I47">
            <v>0</v>
          </cell>
          <cell r="J47">
            <v>0.8</v>
          </cell>
          <cell r="K47">
            <v>13899362040</v>
          </cell>
          <cell r="L47">
            <v>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PelayananKesehatan</v>
          </cell>
          <cell r="C48" t="str">
            <v>persentase masyarakat kurang mampu yang memiliki jaminan kesehatan nasional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</v>
          </cell>
          <cell r="K49">
            <v>1274316000</v>
          </cell>
          <cell r="L49">
            <v>0</v>
          </cell>
          <cell r="M49">
            <v>3</v>
          </cell>
          <cell r="N49">
            <v>816940190</v>
          </cell>
        </row>
        <row r="50">
          <cell r="B50">
            <v>0</v>
          </cell>
          <cell r="C50" t="str">
            <v>Jumlah Puskesmsas yang mendapat workshop audit internal dan keselamatan pasien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 t="str">
            <v>Jumlah Puskesmsas yang mendapat workshop audit internal dan keselamatan pasien</v>
          </cell>
          <cell r="M50">
            <v>17</v>
          </cell>
          <cell r="N50">
            <v>0</v>
          </cell>
        </row>
        <row r="51">
          <cell r="B51">
            <v>0</v>
          </cell>
          <cell r="C51" t="str">
            <v>Jumlah puskesmas yang mendapatkan Pendampingan akreditasi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 t="str">
            <v>Jumlah puskesmas yang mendapatkan Pendampingan akreditasi</v>
          </cell>
          <cell r="M51">
            <v>3</v>
          </cell>
          <cell r="N51">
            <v>0</v>
          </cell>
        </row>
        <row r="52">
          <cell r="B52">
            <v>0</v>
          </cell>
          <cell r="C52" t="str">
            <v>Jumlah puskesmas yang disurvey akreditasi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</v>
          </cell>
          <cell r="K52">
            <v>0</v>
          </cell>
          <cell r="L52" t="str">
            <v>Jumlah puskesmas yang disurvey akreditasi</v>
          </cell>
          <cell r="M52">
            <v>3</v>
          </cell>
          <cell r="N52">
            <v>0</v>
          </cell>
        </row>
        <row r="53">
          <cell r="B53">
            <v>0</v>
          </cell>
          <cell r="C53" t="str">
            <v>Jumlah Puskesmas yang dibina untuk pelayanan darah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</v>
          </cell>
          <cell r="K53">
            <v>0</v>
          </cell>
          <cell r="L53" t="str">
            <v>Jumlah Puskesmas yang dibina untuk pelayanan darah</v>
          </cell>
          <cell r="M53">
            <v>17</v>
          </cell>
          <cell r="N53">
            <v>0</v>
          </cell>
        </row>
        <row r="54">
          <cell r="B54">
            <v>0</v>
          </cell>
          <cell r="C54" t="str">
            <v>Jumlah laboratorium Puskesmas sesuai standar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0</v>
          </cell>
          <cell r="L54" t="str">
            <v>Jumlah laboratorium Puskesmas sesuai standar</v>
          </cell>
          <cell r="M54">
            <v>3</v>
          </cell>
          <cell r="N54">
            <v>0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E56">
            <v>0</v>
          </cell>
          <cell r="F56">
            <v>15</v>
          </cell>
          <cell r="G56">
            <v>23513084679</v>
          </cell>
          <cell r="H56">
            <v>0</v>
          </cell>
          <cell r="I56">
            <v>0</v>
          </cell>
          <cell r="J56">
            <v>0.8</v>
          </cell>
          <cell r="K56">
            <v>16019868600</v>
          </cell>
          <cell r="L56">
            <v>0</v>
          </cell>
          <cell r="M56" t="str">
            <v/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E61">
            <v>0</v>
          </cell>
          <cell r="F61">
            <v>150000</v>
          </cell>
          <cell r="G61">
            <v>17723016700</v>
          </cell>
          <cell r="H61">
            <v>0</v>
          </cell>
          <cell r="I61">
            <v>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B63">
            <v>0</v>
          </cell>
          <cell r="C63" t="str">
            <v>Jumlah penduduk yang memiliki Jaminan Kesehatan Nasional yang dibiayai oleh pemerintah Daerah kabupaten dan propinsi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0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  <cell r="N63">
            <v>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0</v>
          </cell>
          <cell r="N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Program pembangunan jalan dan jembatan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0</v>
          </cell>
          <cell r="N67">
            <v>140643327040.45999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Pembangunan Jalan</v>
          </cell>
          <cell r="C69" t="str">
            <v>Panjang Jalan yang dibangun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6161600000</v>
          </cell>
          <cell r="L70">
            <v>0</v>
          </cell>
          <cell r="M70">
            <v>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0</v>
          </cell>
          <cell r="N71">
            <v>27553852866.650002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6 keg</v>
          </cell>
          <cell r="K73">
            <v>5382500000</v>
          </cell>
          <cell r="L73">
            <v>0</v>
          </cell>
          <cell r="M73">
            <v>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2866000000</v>
          </cell>
          <cell r="L74">
            <v>0</v>
          </cell>
          <cell r="M74">
            <v>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0</v>
          </cell>
          <cell r="M75">
            <v>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</v>
          </cell>
          <cell r="K76">
            <v>5681000000</v>
          </cell>
          <cell r="L76">
            <v>0</v>
          </cell>
          <cell r="M76">
            <v>0</v>
          </cell>
          <cell r="N76">
            <v>1845661395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>
            <v>0</v>
          </cell>
          <cell r="M80">
            <v>0</v>
          </cell>
          <cell r="N80">
            <v>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0</v>
          </cell>
          <cell r="M81">
            <v>0</v>
          </cell>
          <cell r="N81">
            <v>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0</v>
          </cell>
          <cell r="M84">
            <v>0</v>
          </cell>
          <cell r="N84">
            <v>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5734924650</v>
          </cell>
          <cell r="L88">
            <v>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1569230000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1757140000</v>
          </cell>
          <cell r="L90">
            <v>0</v>
          </cell>
          <cell r="M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1719889650</v>
          </cell>
          <cell r="L91">
            <v>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9378642325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6026577325</v>
          </cell>
          <cell r="L93">
            <v>0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2389275000</v>
          </cell>
          <cell r="L94">
            <v>0</v>
          </cell>
          <cell r="M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889000000</v>
          </cell>
          <cell r="L95">
            <v>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0</v>
          </cell>
          <cell r="M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0</v>
          </cell>
          <cell r="M97">
            <v>20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 t="str">
            <v>n/a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n/a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 t="str">
            <v>n/a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n/a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n/a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n/a</v>
          </cell>
          <cell r="K104">
            <v>0</v>
          </cell>
          <cell r="L104">
            <v>0</v>
          </cell>
          <cell r="M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>
            <v>99.44</v>
          </cell>
          <cell r="K8">
            <v>96542666148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98.87</v>
          </cell>
          <cell r="K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90.22</v>
          </cell>
          <cell r="K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93.54</v>
          </cell>
          <cell r="K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108.6</v>
          </cell>
          <cell r="K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104.03</v>
          </cell>
          <cell r="K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99.1</v>
          </cell>
          <cell r="K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81.34</v>
          </cell>
          <cell r="K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95.22</v>
          </cell>
          <cell r="K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96.44</v>
          </cell>
          <cell r="K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0.23</v>
          </cell>
          <cell r="K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0.39</v>
          </cell>
          <cell r="K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15167388269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22</v>
          </cell>
          <cell r="K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3000</v>
          </cell>
          <cell r="K23">
            <v>6169343669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Paket A=40 org,Pakt B 100 org,Paket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>
            <v>0</v>
          </cell>
          <cell r="K29">
            <v>751749000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73</v>
          </cell>
          <cell r="K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89</v>
          </cell>
          <cell r="K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</v>
          </cell>
          <cell r="K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36</v>
          </cell>
          <cell r="K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H39">
            <v>0</v>
          </cell>
          <cell r="I39">
            <v>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 t="str">
            <v>- 7- 50</v>
          </cell>
          <cell r="G48">
            <v>13049940580</v>
          </cell>
          <cell r="H48">
            <v>0</v>
          </cell>
          <cell r="I48">
            <v>0</v>
          </cell>
          <cell r="J48">
            <v>0</v>
          </cell>
          <cell r="K48">
            <v>13899362040</v>
          </cell>
        </row>
        <row r="49">
          <cell r="B49" t="str">
            <v>Kegiatan Evaluasi Dan Pengembangan Standar PelayananKesehatan</v>
          </cell>
          <cell r="C49" t="str">
            <v>Terlaksananya klaim Dana Kapitasi JKN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</v>
          </cell>
          <cell r="K50">
            <v>1274316000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</v>
          </cell>
          <cell r="K51">
            <v>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17</v>
          </cell>
          <cell r="K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17</v>
          </cell>
          <cell r="K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17</v>
          </cell>
          <cell r="K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17</v>
          </cell>
          <cell r="K55">
            <v>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98.7</v>
          </cell>
          <cell r="G9">
            <v>0</v>
          </cell>
          <cell r="H9">
            <v>98.87</v>
          </cell>
          <cell r="I9">
            <v>0</v>
          </cell>
          <cell r="J9">
            <v>98.87</v>
          </cell>
          <cell r="K9">
            <v>0</v>
          </cell>
          <cell r="L9">
            <v>99.05</v>
          </cell>
          <cell r="M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89.96</v>
          </cell>
          <cell r="G10">
            <v>0</v>
          </cell>
          <cell r="H10">
            <v>90.22</v>
          </cell>
          <cell r="I10">
            <v>0</v>
          </cell>
          <cell r="J10">
            <v>90.22</v>
          </cell>
          <cell r="K10">
            <v>0</v>
          </cell>
          <cell r="L10">
            <v>90.06</v>
          </cell>
          <cell r="M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93.16</v>
          </cell>
          <cell r="G11">
            <v>0</v>
          </cell>
          <cell r="H11">
            <v>93.54</v>
          </cell>
          <cell r="I11">
            <v>0</v>
          </cell>
          <cell r="J11">
            <v>93.54</v>
          </cell>
          <cell r="K11">
            <v>0</v>
          </cell>
          <cell r="L11">
            <v>95.68</v>
          </cell>
          <cell r="M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108.3</v>
          </cell>
          <cell r="G12">
            <v>0</v>
          </cell>
          <cell r="H12">
            <v>108.6</v>
          </cell>
          <cell r="I12">
            <v>0</v>
          </cell>
          <cell r="J12">
            <v>108.6</v>
          </cell>
          <cell r="K12">
            <v>0</v>
          </cell>
          <cell r="L12">
            <v>108.9</v>
          </cell>
          <cell r="M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103.02</v>
          </cell>
          <cell r="G13">
            <v>0</v>
          </cell>
          <cell r="H13">
            <v>104.03</v>
          </cell>
          <cell r="I13">
            <v>0</v>
          </cell>
          <cell r="J13">
            <v>104.03</v>
          </cell>
          <cell r="K13">
            <v>0</v>
          </cell>
          <cell r="L13">
            <v>105.04</v>
          </cell>
          <cell r="M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99.03</v>
          </cell>
          <cell r="G14">
            <v>0</v>
          </cell>
          <cell r="H14">
            <v>99.1</v>
          </cell>
          <cell r="I14">
            <v>0</v>
          </cell>
          <cell r="J14">
            <v>99.1</v>
          </cell>
          <cell r="K14">
            <v>0</v>
          </cell>
          <cell r="L14">
            <v>99.2</v>
          </cell>
          <cell r="M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80.959999999999994</v>
          </cell>
          <cell r="G15">
            <v>0</v>
          </cell>
          <cell r="H15">
            <v>81.34</v>
          </cell>
          <cell r="I15">
            <v>0</v>
          </cell>
          <cell r="J15">
            <v>81.34</v>
          </cell>
          <cell r="K15">
            <v>0</v>
          </cell>
          <cell r="L15">
            <v>81.510000000000005</v>
          </cell>
          <cell r="M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95.76</v>
          </cell>
          <cell r="G16">
            <v>0</v>
          </cell>
          <cell r="H16">
            <v>95.22</v>
          </cell>
          <cell r="I16">
            <v>0</v>
          </cell>
          <cell r="J16">
            <v>95.22</v>
          </cell>
          <cell r="K16">
            <v>0</v>
          </cell>
          <cell r="L16">
            <v>95.67</v>
          </cell>
          <cell r="M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96.41</v>
          </cell>
          <cell r="G17">
            <v>0</v>
          </cell>
          <cell r="H17">
            <v>96.44</v>
          </cell>
          <cell r="I17">
            <v>0</v>
          </cell>
          <cell r="J17">
            <v>96.44</v>
          </cell>
          <cell r="K17">
            <v>0</v>
          </cell>
          <cell r="L17">
            <v>96.46</v>
          </cell>
          <cell r="M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0.25</v>
          </cell>
          <cell r="G18">
            <v>0</v>
          </cell>
          <cell r="H18">
            <v>0.23</v>
          </cell>
          <cell r="I18">
            <v>0</v>
          </cell>
          <cell r="J18">
            <v>0.23</v>
          </cell>
          <cell r="K18">
            <v>0</v>
          </cell>
          <cell r="L18">
            <v>0.21</v>
          </cell>
          <cell r="M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0.44</v>
          </cell>
          <cell r="G19">
            <v>0</v>
          </cell>
          <cell r="H19">
            <v>0.39</v>
          </cell>
          <cell r="I19">
            <v>0</v>
          </cell>
          <cell r="J19">
            <v>0.39</v>
          </cell>
          <cell r="K19">
            <v>0</v>
          </cell>
          <cell r="L19">
            <v>0.35</v>
          </cell>
          <cell r="M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K21">
            <v>0</v>
          </cell>
          <cell r="L21">
            <v>12</v>
          </cell>
          <cell r="M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D25">
            <v>0</v>
          </cell>
          <cell r="E25">
            <v>0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H29">
            <v>0</v>
          </cell>
          <cell r="I29">
            <v>1732834100</v>
          </cell>
          <cell r="J29">
            <v>0</v>
          </cell>
          <cell r="K29">
            <v>751749000</v>
          </cell>
          <cell r="L29">
            <v>0</v>
          </cell>
          <cell r="M29">
            <v>1957173310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0.62</v>
          </cell>
          <cell r="G30">
            <v>0</v>
          </cell>
          <cell r="H30">
            <v>0.73</v>
          </cell>
          <cell r="I30">
            <v>0</v>
          </cell>
          <cell r="J30">
            <v>0.73</v>
          </cell>
          <cell r="K30">
            <v>0</v>
          </cell>
          <cell r="L30">
            <v>0.87</v>
          </cell>
          <cell r="M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0.86</v>
          </cell>
          <cell r="G31">
            <v>0</v>
          </cell>
          <cell r="H31">
            <v>0.89</v>
          </cell>
          <cell r="I31">
            <v>0</v>
          </cell>
          <cell r="J31">
            <v>0.89</v>
          </cell>
          <cell r="K31">
            <v>0</v>
          </cell>
          <cell r="L31">
            <v>0.92</v>
          </cell>
          <cell r="M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32</v>
          </cell>
          <cell r="G32">
            <v>0</v>
          </cell>
          <cell r="H32">
            <v>32</v>
          </cell>
          <cell r="I32">
            <v>0</v>
          </cell>
          <cell r="J32">
            <v>32</v>
          </cell>
          <cell r="K32">
            <v>0</v>
          </cell>
          <cell r="L32">
            <v>32</v>
          </cell>
          <cell r="M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36</v>
          </cell>
          <cell r="G33">
            <v>0</v>
          </cell>
          <cell r="H33">
            <v>36</v>
          </cell>
          <cell r="I33">
            <v>0</v>
          </cell>
          <cell r="J33">
            <v>36</v>
          </cell>
          <cell r="K33">
            <v>0</v>
          </cell>
          <cell r="L33">
            <v>36</v>
          </cell>
          <cell r="M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  <cell r="L36">
            <v>0</v>
          </cell>
          <cell r="M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6057650000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  <cell r="L43">
            <v>248</v>
          </cell>
          <cell r="M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  <cell r="L44">
            <v>117</v>
          </cell>
          <cell r="M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  <cell r="L45">
            <v>50</v>
          </cell>
          <cell r="M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J48">
            <v>0</v>
          </cell>
          <cell r="K48">
            <v>13899362040</v>
          </cell>
          <cell r="L48">
            <v>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D49">
            <v>0</v>
          </cell>
          <cell r="E49">
            <v>0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K51">
            <v>0</v>
          </cell>
          <cell r="L51">
            <v>17</v>
          </cell>
          <cell r="M51">
            <v>15000000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K52">
            <v>0</v>
          </cell>
          <cell r="L52">
            <v>17</v>
          </cell>
          <cell r="M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K53">
            <v>0</v>
          </cell>
          <cell r="L53">
            <v>17</v>
          </cell>
          <cell r="M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K54">
            <v>0</v>
          </cell>
          <cell r="L54">
            <v>17</v>
          </cell>
          <cell r="M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K55">
            <v>0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  <cell r="L62">
            <v>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10950000000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124500000000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48015230000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  <cell r="L88">
            <v>45497</v>
          </cell>
          <cell r="M88">
            <v>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  <cell r="L90">
            <v>5</v>
          </cell>
          <cell r="M90">
            <v>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  <cell r="L91">
            <v>1</v>
          </cell>
          <cell r="M91">
            <v>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  <cell r="L93">
            <v>1</v>
          </cell>
          <cell r="M93">
            <v>0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  <cell r="L94">
            <v>40</v>
          </cell>
          <cell r="M94">
            <v>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  <cell r="L95">
            <v>2</v>
          </cell>
          <cell r="M95">
            <v>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305.27</v>
          </cell>
          <cell r="M96">
            <v>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20</v>
          </cell>
          <cell r="M97">
            <v>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PeningkatanAK,AM,APK,APM,APS,PenurunanAPtS</v>
          </cell>
          <cell r="D4" t="str">
            <v>- AK SD 99,24, AK SMP 98,58,-AM SD 89,81, AM SMP92,90'- APK SD 107,8, APK SMP 102,03- APM SD 99,02, APM SMP 80,80- APS 7-12 tahun 95,08- APS 13-15 tahun 96,56- APtS SD 0,07, APtS SMP 0,47</v>
          </cell>
          <cell r="E4">
            <v>92125222831</v>
          </cell>
          <cell r="F4" t="str">
            <v>- AK SD 99,34, AK SMP98,70, - AM SD 89,96, AM SMP 93,16'- APK SD 108,3, APK SMP 103,02- APM SD 99,03, APM SMP 80,96 - APS 7-12 tahun 95,76- APS 13-15 tahun 96,41- APtS SD 0,25, APtS SMP 0,44</v>
          </cell>
          <cell r="G4">
            <v>55852756420</v>
          </cell>
          <cell r="H4" t="str">
            <v>- AK SD 99,44, AK SMP98,87, AM SD 90,22, AM SMP 93,54- APK SD 108,6, APK SMP 104,03- APM SD 99,10, APM SMP 81,34- APS 7-12 tahun 95,22- APS 13-15 tahun 96,44- APtS SD 0,23 APtS SMP 0,39</v>
          </cell>
          <cell r="I4">
            <v>84451496662</v>
          </cell>
          <cell r="J4" t="str">
            <v>- AK SD 99,54, AK SMP99,05, AM SD 90,06, AMSMP 95,68- APK SD 108,9, APK SMP 105,04- APM SD 99,20, APM SMP 81,51- APS 7-12 tahun 95,67- APS 13-15 tahun 96,46- APtS SD 0,21- APtS SMP 0,35</v>
          </cell>
          <cell r="K4">
            <v>88145130928</v>
          </cell>
          <cell r="L4" t="str">
            <v>- AK SD 99,62, AK SMP 99,13, - AM SD 90,08, AM SMP 96,49- APK SD 109,2, APK SMP 106,06- APM SD 99,25, APM SMP 81,58- APS 7-12 tahun 96,13- APS 13-15 tahun 96,50- APtS SD 0,19, APtSSMP 0,32</v>
          </cell>
          <cell r="M4">
            <v>88137598620</v>
          </cell>
          <cell r="N4" t="str">
            <v>- AK SD 99,70, AK SMP99,46, - AM SD 91,09, AM SMP 96,75- APK SD 109,7, APK SMP 107,50- APM SD 99,30, APM SMP 81,90- APS 7-12 tahun 96,05- APS 13-15 tahun 97,22- APtS SD 0,17-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55%,- Guru berkualifikasi S1 81%,- Rasio guru:murid SD 32, Rasio guru:murid SMP 36</v>
          </cell>
          <cell r="E6">
            <v>942202000</v>
          </cell>
          <cell r="F6" t="str">
            <v>- Guru bersertifikat 62%,- Guru berkualifikasi S1 86%,- Rasio guru:murid SD 32, Rasio guru:murid SMP 36</v>
          </cell>
          <cell r="G6">
            <v>1713803000</v>
          </cell>
          <cell r="H6" t="str">
            <v>- Guru bersertifikat 73%,- Guru berkualifikasi S1 89%,- Rasio guru:murid SD 32, Rasio guru:murid SMP 36</v>
          </cell>
          <cell r="I6">
            <v>1732834100</v>
          </cell>
          <cell r="J6" t="str">
            <v>- Guru bersertifikat 87%,- Guru berkualifikasi S1 92%,- Rasio guru:murid SD 32, Rasio guru:murid SMP 36</v>
          </cell>
          <cell r="K6">
            <v>2262568310</v>
          </cell>
          <cell r="L6" t="str">
            <v>- Guru bersertifikat 96%,- Guru berkualifikasi S1 95%,- Rasio guru:murid SD 32, Rasio guru:murid SMP 36</v>
          </cell>
          <cell r="M6">
            <v>2285595941</v>
          </cell>
          <cell r="N6" t="str">
            <v>- Guru bersertifikat 98%,- Guru berkualifikasi S1 100%,-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angkapartisipasi pendidikantinggi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>19.475.136.000,00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PrasaranaRumah Sakit</v>
          </cell>
          <cell r="D12">
            <v>0</v>
          </cell>
          <cell r="E12">
            <v>0</v>
          </cell>
          <cell r="F12">
            <v>0</v>
          </cell>
          <cell r="G12">
            <v>1430000000</v>
          </cell>
          <cell r="H12">
            <v>0</v>
          </cell>
          <cell r="I12">
            <v>16000000000</v>
          </cell>
          <cell r="J12">
            <v>0</v>
          </cell>
          <cell r="K12">
            <v>12680000000</v>
          </cell>
          <cell r="L12">
            <v>0</v>
          </cell>
          <cell r="M12">
            <v>18000000000</v>
          </cell>
          <cell r="N12">
            <v>0</v>
          </cell>
          <cell r="O12">
            <v>10550000000</v>
          </cell>
        </row>
        <row r="13">
          <cell r="B13" t="str">
            <v>DINAS PU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yangdiadakan (unit), panjang jides yangterbangun (km), luascetak sawah baru (ha)</v>
          </cell>
          <cell r="D18" t="str">
            <v>0</v>
          </cell>
          <cell r="E18">
            <v>0</v>
          </cell>
          <cell r="F18" t="str">
            <v>alsintan = 100 unit, jides =4 km, luas cetak sawah baru = 0 ha</v>
          </cell>
          <cell r="G18">
            <v>9623256500</v>
          </cell>
          <cell r="H18" t="str">
            <v>alsintan = 200 unit, jides =6 km, luas cetak sawah baru = 0 ha</v>
          </cell>
          <cell r="I18">
            <v>15980000000</v>
          </cell>
          <cell r="J18" t="str">
            <v>alsintan = 352 unit, jides =6 km, luas cetak sawah baru = 500 ha</v>
          </cell>
          <cell r="K18">
            <v>28570000000</v>
          </cell>
          <cell r="L18" t="str">
            <v>alsintan = 352 unit, jides =6 km, luas cetak sawah baru = 500 ha</v>
          </cell>
          <cell r="M18">
            <v>31460233250</v>
          </cell>
          <cell r="N18" t="str">
            <v>alsintan = 0 unit, jides =6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D19">
            <v>0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=304.621 ton</v>
          </cell>
          <cell r="K19">
            <v>24189952200</v>
          </cell>
          <cell r="L19" t="str">
            <v>Kakao = 19.996 ton, Lada= 4.449 ton, Kelapa sawit =328.318 ton</v>
          </cell>
          <cell r="M19">
            <v>26995000000</v>
          </cell>
          <cell r="N19" t="str">
            <v>Kakao = 22.496 ton, Lada= 5.548 ton, Kelapa sawit =346.558 ton</v>
          </cell>
          <cell r="O19">
            <v>3860000000</v>
          </cell>
          <cell r="P19">
            <v>0</v>
          </cell>
        </row>
        <row r="20">
          <cell r="B20" t="str">
            <v>DINAS KELAUTAN DAN PERIKANAN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Program Pengembangan Budidaya Perikanan</v>
          </cell>
          <cell r="C21" t="str">
            <v>Jumlah produksiPerikanan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produksiPengolahanikan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investasiPMA $ dan PMDN Rp.</v>
          </cell>
          <cell r="D26" t="str">
            <v>Rp520.000.0000.000(PMDN) $13.300.000(PMA)</v>
          </cell>
          <cell r="E26">
            <v>334386400</v>
          </cell>
          <cell r="F26" t="str">
            <v>Rp550.000.0000.000(PMDN) $13.500.000(PMA)</v>
          </cell>
          <cell r="G26">
            <v>495062000</v>
          </cell>
          <cell r="H26" t="str">
            <v>Rp580.000.0000.000 (PMDN) $13.800.000 (PMA)</v>
          </cell>
          <cell r="I26">
            <v>526313000</v>
          </cell>
          <cell r="J26" t="str">
            <v>Rp600.000.0000.000 (PMDN) $14.000.000 (PMA)</v>
          </cell>
          <cell r="K26">
            <v>557902300</v>
          </cell>
          <cell r="L26" t="str">
            <v>Rp620.000.0000.000 (PMDN) $14.200.000 (PMA)</v>
          </cell>
          <cell r="M26">
            <v>589838519</v>
          </cell>
          <cell r="N26" t="str">
            <v>Rp650.000.0000.000 (PMDN) $14.400.000 (PMA)</v>
          </cell>
          <cell r="O26">
            <v>607533000</v>
          </cell>
        </row>
        <row r="27">
          <cell r="B27" t="str">
            <v>Program Pengawasan dan Pengendalian PM dan PTSP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E4">
            <v>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B5">
            <v>0</v>
          </cell>
          <cell r="C5" t="str">
            <v>% SD Memiliki Gedung Perpustakaan (%)</v>
          </cell>
          <cell r="D5">
            <v>20</v>
          </cell>
          <cell r="E5">
            <v>0</v>
          </cell>
          <cell r="F5">
            <v>20</v>
          </cell>
          <cell r="G5">
            <v>0</v>
          </cell>
          <cell r="H5">
            <v>50</v>
          </cell>
          <cell r="I5">
            <v>0</v>
          </cell>
          <cell r="J5">
            <v>65</v>
          </cell>
          <cell r="K5">
            <v>0</v>
          </cell>
          <cell r="L5">
            <v>80</v>
          </cell>
          <cell r="M5">
            <v>0</v>
          </cell>
          <cell r="N5">
            <v>90</v>
          </cell>
          <cell r="O5">
            <v>0</v>
          </cell>
        </row>
        <row r="6">
          <cell r="B6">
            <v>0</v>
          </cell>
          <cell r="C6" t="str">
            <v>Sekolah Pendidikan SD/MI kondisi bangunan baik (unit)</v>
          </cell>
          <cell r="D6">
            <v>122</v>
          </cell>
          <cell r="E6">
            <v>0</v>
          </cell>
          <cell r="F6">
            <v>135</v>
          </cell>
          <cell r="G6">
            <v>0</v>
          </cell>
          <cell r="H6">
            <v>145</v>
          </cell>
          <cell r="I6">
            <v>0</v>
          </cell>
          <cell r="J6">
            <v>155</v>
          </cell>
          <cell r="K6">
            <v>0</v>
          </cell>
          <cell r="L6">
            <v>160</v>
          </cell>
          <cell r="M6">
            <v>0</v>
          </cell>
          <cell r="N6">
            <v>176</v>
          </cell>
          <cell r="O6">
            <v>0</v>
          </cell>
        </row>
        <row r="7">
          <cell r="B7">
            <v>0</v>
          </cell>
          <cell r="C7" t="str">
            <v>Rasio ketersediaan sekolah terhadap pendududuk usia SD/MI (sek/10.000 pddk)</v>
          </cell>
          <cell r="D7">
            <v>51.98</v>
          </cell>
          <cell r="E7">
            <v>0</v>
          </cell>
          <cell r="F7">
            <v>51.98</v>
          </cell>
          <cell r="G7">
            <v>0</v>
          </cell>
          <cell r="H7">
            <v>52.17</v>
          </cell>
          <cell r="I7">
            <v>0</v>
          </cell>
          <cell r="J7">
            <v>52.43</v>
          </cell>
          <cell r="K7">
            <v>0</v>
          </cell>
          <cell r="L7">
            <v>52.55</v>
          </cell>
          <cell r="M7">
            <v>0</v>
          </cell>
          <cell r="N7">
            <v>52.56</v>
          </cell>
          <cell r="O7">
            <v>0</v>
          </cell>
        </row>
        <row r="8">
          <cell r="B8">
            <v>0</v>
          </cell>
          <cell r="C8" t="str">
            <v>% SMP Memiliki Gedung Perpustakaan (%)</v>
          </cell>
          <cell r="D8">
            <v>50</v>
          </cell>
          <cell r="E8">
            <v>0</v>
          </cell>
          <cell r="F8">
            <v>50</v>
          </cell>
          <cell r="G8">
            <v>0</v>
          </cell>
          <cell r="H8">
            <v>65</v>
          </cell>
          <cell r="I8">
            <v>0</v>
          </cell>
          <cell r="J8">
            <v>80</v>
          </cell>
          <cell r="K8">
            <v>0</v>
          </cell>
          <cell r="L8">
            <v>95</v>
          </cell>
          <cell r="M8">
            <v>0</v>
          </cell>
          <cell r="N8">
            <v>98</v>
          </cell>
          <cell r="O8">
            <v>0</v>
          </cell>
        </row>
        <row r="9">
          <cell r="B9">
            <v>0</v>
          </cell>
          <cell r="C9" t="str">
            <v>% SMP Memiliki Lab.Komputer (%)</v>
          </cell>
          <cell r="D9">
            <v>50</v>
          </cell>
          <cell r="E9">
            <v>0</v>
          </cell>
          <cell r="F9">
            <v>50</v>
          </cell>
          <cell r="G9">
            <v>0</v>
          </cell>
          <cell r="H9">
            <v>60</v>
          </cell>
          <cell r="I9">
            <v>0</v>
          </cell>
          <cell r="J9">
            <v>70</v>
          </cell>
          <cell r="K9">
            <v>0</v>
          </cell>
          <cell r="L9">
            <v>78</v>
          </cell>
          <cell r="M9">
            <v>0</v>
          </cell>
          <cell r="N9">
            <v>80</v>
          </cell>
          <cell r="O9">
            <v>0</v>
          </cell>
        </row>
        <row r="10">
          <cell r="B10">
            <v>0</v>
          </cell>
          <cell r="C10" t="str">
            <v>Rasio ketersediaan sekolah terhadap pendududuk usia SMP/MTs (sek/10.000 penduduk)</v>
          </cell>
          <cell r="D10">
            <v>41.85</v>
          </cell>
          <cell r="E10">
            <v>0</v>
          </cell>
          <cell r="F10">
            <v>42.3</v>
          </cell>
          <cell r="G10">
            <v>0</v>
          </cell>
          <cell r="H10">
            <v>42.49</v>
          </cell>
          <cell r="I10">
            <v>0</v>
          </cell>
          <cell r="J10">
            <v>43.05</v>
          </cell>
          <cell r="K10">
            <v>0</v>
          </cell>
          <cell r="L10">
            <v>43.33</v>
          </cell>
          <cell r="M10">
            <v>0</v>
          </cell>
          <cell r="N10">
            <v>43.49</v>
          </cell>
          <cell r="O10">
            <v>0</v>
          </cell>
        </row>
        <row r="11">
          <cell r="B11">
            <v>0</v>
          </cell>
          <cell r="C11" t="str">
            <v>% SMP Memiliki Lab. IPA (%)</v>
          </cell>
          <cell r="D11">
            <v>70</v>
          </cell>
          <cell r="E11">
            <v>0</v>
          </cell>
          <cell r="F11">
            <v>70</v>
          </cell>
          <cell r="G11">
            <v>0</v>
          </cell>
          <cell r="H11">
            <v>75</v>
          </cell>
          <cell r="I11">
            <v>0</v>
          </cell>
          <cell r="J11">
            <v>80</v>
          </cell>
          <cell r="K11">
            <v>0</v>
          </cell>
          <cell r="L11">
            <v>85</v>
          </cell>
          <cell r="M11">
            <v>0</v>
          </cell>
          <cell r="N11">
            <v>90</v>
          </cell>
          <cell r="O11">
            <v>0</v>
          </cell>
        </row>
        <row r="12">
          <cell r="B12">
            <v>0</v>
          </cell>
          <cell r="C12" t="str">
            <v>% Ruang Kelas Rusak berkurang (%)</v>
          </cell>
          <cell r="D12">
            <v>15</v>
          </cell>
          <cell r="E12">
            <v>0</v>
          </cell>
          <cell r="F12">
            <v>15</v>
          </cell>
          <cell r="G12">
            <v>0</v>
          </cell>
          <cell r="H12">
            <v>12</v>
          </cell>
          <cell r="I12">
            <v>0</v>
          </cell>
          <cell r="J12">
            <v>10</v>
          </cell>
          <cell r="K12">
            <v>0</v>
          </cell>
          <cell r="L12">
            <v>9</v>
          </cell>
          <cell r="M12">
            <v>0</v>
          </cell>
          <cell r="N12">
            <v>6</v>
          </cell>
          <cell r="O12">
            <v>0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B14">
            <v>0</v>
          </cell>
          <cell r="C14" t="str">
            <v>% Kelulusan warga belajar mengikuti Kesetaraan kejar paket A,B,C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92</v>
          </cell>
          <cell r="K14">
            <v>0</v>
          </cell>
          <cell r="L14">
            <v>93</v>
          </cell>
          <cell r="M14">
            <v>0</v>
          </cell>
          <cell r="N14">
            <v>99</v>
          </cell>
          <cell r="O14">
            <v>0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E18">
            <v>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E19">
            <v>0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E20">
            <v>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708799622</v>
          </cell>
          <cell r="J21">
            <v>0</v>
          </cell>
          <cell r="K21">
            <v>6856540000</v>
          </cell>
          <cell r="L21">
            <v>0</v>
          </cell>
          <cell r="M21">
            <v>12550000000</v>
          </cell>
          <cell r="N21">
            <v>0</v>
          </cell>
          <cell r="O21">
            <v>16100000000</v>
          </cell>
        </row>
        <row r="22">
          <cell r="B22" t="str">
            <v>DINAS PU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  <cell r="N23">
            <v>0</v>
          </cell>
          <cell r="O23">
            <v>0</v>
          </cell>
        </row>
        <row r="24">
          <cell r="B24">
            <v>0</v>
          </cell>
          <cell r="C24" t="str">
            <v>Proporsi panjang jaringan jalan dalam kondisi baik (km)</v>
          </cell>
          <cell r="D24">
            <v>1329.79</v>
          </cell>
          <cell r="E24">
            <v>0</v>
          </cell>
          <cell r="F24">
            <v>1396.28</v>
          </cell>
          <cell r="G24">
            <v>0</v>
          </cell>
          <cell r="H24">
            <v>1466.09</v>
          </cell>
          <cell r="I24">
            <v>0</v>
          </cell>
          <cell r="J24">
            <v>1539.4</v>
          </cell>
          <cell r="K24">
            <v>0</v>
          </cell>
          <cell r="L24">
            <v>1616.37</v>
          </cell>
          <cell r="M24">
            <v>0</v>
          </cell>
          <cell r="N24">
            <v>1697.19</v>
          </cell>
          <cell r="O24">
            <v>0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  <cell r="N25">
            <v>0</v>
          </cell>
          <cell r="O25">
            <v>0</v>
          </cell>
        </row>
        <row r="26">
          <cell r="B26">
            <v>0</v>
          </cell>
          <cell r="C26" t="str">
            <v>Persentase panjang jaringan irigasi dalam kondisi baik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DINAS PERTANIAN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E28">
            <v>0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F29">
            <v>0</v>
          </cell>
          <cell r="G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E32">
            <v>0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E33">
            <v>0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E34">
            <v>0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"/>
      <sheetName val="A-E"/>
      <sheetName val="A-K"/>
      <sheetName val="RAB"/>
      <sheetName val="REKAP"/>
      <sheetName val="SCHEDUL"/>
      <sheetName val="Surat Pen"/>
      <sheetName val="Metode"/>
      <sheetName val="MU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 Bh"/>
      <sheetName val="Analisa"/>
      <sheetName val="RAB"/>
      <sheetName val="REKAP"/>
      <sheetName val="Srt. Pen"/>
    </sheetNames>
    <sheetDataSet>
      <sheetData sheetId="0" refreshError="1">
        <row r="105">
          <cell r="C105" t="str">
            <v>Penawar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</row>
      </sheetData>
      <sheetData sheetId="5"/>
      <sheetData sheetId="6"/>
      <sheetData sheetId="7">
        <row r="3">
          <cell r="B3" t="str">
            <v>DINAS PENDIDIKAN</v>
          </cell>
        </row>
      </sheetData>
      <sheetData sheetId="8">
        <row r="3">
          <cell r="B3" t="str">
            <v>DINAS PENDIDIKAN</v>
          </cell>
        </row>
      </sheetData>
      <sheetData sheetId="9">
        <row r="3">
          <cell r="B3" t="str">
            <v>Program Pendidikan Anak Usia Dini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C5" t="str">
            <v>% SD Memiliki Gedung Perpustakaan (%)</v>
          </cell>
          <cell r="D5">
            <v>20</v>
          </cell>
          <cell r="F5">
            <v>20</v>
          </cell>
          <cell r="H5">
            <v>50</v>
          </cell>
          <cell r="J5">
            <v>65</v>
          </cell>
          <cell r="L5">
            <v>80</v>
          </cell>
          <cell r="N5">
            <v>90</v>
          </cell>
        </row>
        <row r="6">
          <cell r="C6" t="str">
            <v>Sekolah Pendidikan SD/MI kondisi bangunan baik (unit)</v>
          </cell>
          <cell r="D6">
            <v>122</v>
          </cell>
          <cell r="F6">
            <v>135</v>
          </cell>
          <cell r="H6">
            <v>145</v>
          </cell>
          <cell r="J6">
            <v>155</v>
          </cell>
          <cell r="L6">
            <v>160</v>
          </cell>
          <cell r="N6">
            <v>176</v>
          </cell>
        </row>
        <row r="7">
          <cell r="C7" t="str">
            <v>Rasio ketersediaan sekolah terhadap pendududuk usia SD/MI (sek/10.000 pddk)</v>
          </cell>
          <cell r="D7">
            <v>51.98</v>
          </cell>
          <cell r="F7">
            <v>51.98</v>
          </cell>
          <cell r="H7">
            <v>52.17</v>
          </cell>
          <cell r="J7">
            <v>52.43</v>
          </cell>
          <cell r="L7">
            <v>52.55</v>
          </cell>
          <cell r="N7">
            <v>52.56</v>
          </cell>
        </row>
        <row r="8">
          <cell r="C8" t="str">
            <v>% SMP Memiliki Gedung Perpustakaan (%)</v>
          </cell>
          <cell r="D8">
            <v>50</v>
          </cell>
          <cell r="F8">
            <v>50</v>
          </cell>
          <cell r="H8">
            <v>65</v>
          </cell>
          <cell r="J8">
            <v>80</v>
          </cell>
          <cell r="L8">
            <v>95</v>
          </cell>
          <cell r="N8">
            <v>98</v>
          </cell>
        </row>
        <row r="9">
          <cell r="C9" t="str">
            <v>% SMP Memiliki Lab.Komputer (%)</v>
          </cell>
          <cell r="D9">
            <v>50</v>
          </cell>
          <cell r="F9">
            <v>50</v>
          </cell>
          <cell r="H9">
            <v>60</v>
          </cell>
          <cell r="J9">
            <v>70</v>
          </cell>
          <cell r="L9">
            <v>78</v>
          </cell>
          <cell r="N9">
            <v>80</v>
          </cell>
        </row>
        <row r="10">
          <cell r="C10" t="str">
            <v>Rasio ketersediaan sekolah terhadap pendududuk usia SMP/MTs (sek/10.000 penduduk)</v>
          </cell>
          <cell r="D10">
            <v>41.85</v>
          </cell>
          <cell r="F10">
            <v>42.3</v>
          </cell>
          <cell r="H10">
            <v>42.49</v>
          </cell>
          <cell r="J10">
            <v>43.05</v>
          </cell>
          <cell r="L10">
            <v>43.33</v>
          </cell>
          <cell r="N10">
            <v>43.49</v>
          </cell>
        </row>
        <row r="11">
          <cell r="C11" t="str">
            <v>% SMP Memiliki Lab. IPA (%)</v>
          </cell>
          <cell r="D11">
            <v>70</v>
          </cell>
          <cell r="F11">
            <v>70</v>
          </cell>
          <cell r="H11">
            <v>75</v>
          </cell>
          <cell r="J11">
            <v>80</v>
          </cell>
          <cell r="L11">
            <v>85</v>
          </cell>
          <cell r="N11">
            <v>90</v>
          </cell>
        </row>
        <row r="12">
          <cell r="C12" t="str">
            <v>% Ruang Kelas Rusak berkurang (%)</v>
          </cell>
          <cell r="D12">
            <v>15</v>
          </cell>
          <cell r="F12">
            <v>15</v>
          </cell>
          <cell r="H12">
            <v>12</v>
          </cell>
          <cell r="J12">
            <v>10</v>
          </cell>
          <cell r="L12">
            <v>9</v>
          </cell>
          <cell r="N12">
            <v>6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C14" t="str">
            <v>% Kelulusan warga belajar mengikuti Kesetaraan kejar paket A,B,C</v>
          </cell>
          <cell r="D14">
            <v>0</v>
          </cell>
          <cell r="F14">
            <v>0</v>
          </cell>
          <cell r="H14">
            <v>0</v>
          </cell>
          <cell r="J14">
            <v>92</v>
          </cell>
          <cell r="L14">
            <v>93</v>
          </cell>
          <cell r="N14">
            <v>99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I21">
            <v>708799622</v>
          </cell>
          <cell r="K21">
            <v>6856540000</v>
          </cell>
          <cell r="M21">
            <v>12550000000</v>
          </cell>
          <cell r="O21">
            <v>16100000000</v>
          </cell>
        </row>
        <row r="22">
          <cell r="B22" t="str">
            <v>DINAS PU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</row>
        <row r="24">
          <cell r="C24" t="str">
            <v>Proporsi panjang jaringan jalan dalam kondisi baik (km)</v>
          </cell>
          <cell r="D24">
            <v>1329.79</v>
          </cell>
          <cell r="F24">
            <v>1396.28</v>
          </cell>
          <cell r="H24">
            <v>1466.09</v>
          </cell>
          <cell r="J24">
            <v>1539.4</v>
          </cell>
          <cell r="L24">
            <v>1616.37</v>
          </cell>
          <cell r="N24">
            <v>1697.19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</row>
        <row r="26">
          <cell r="C26" t="str">
            <v>Persentase panjang jaringan irigasi dalam kondisi baik</v>
          </cell>
        </row>
        <row r="27">
          <cell r="B27" t="str">
            <v>DINAS PERTANIAN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</sheetNames>
    <sheetDataSet>
      <sheetData sheetId="0"/>
      <sheetData sheetId="1">
        <row r="57">
          <cell r="H57">
            <v>20050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SKPD"/>
      <sheetName val="REKAB BAB VIII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"/>
      <sheetName val="Srt"/>
      <sheetName val="Harga"/>
      <sheetName val="A-E"/>
      <sheetName val="Ana-K"/>
      <sheetName val="Rab-1"/>
      <sheetName val="rekap"/>
      <sheetName val="Time"/>
      <sheetName val="Mt"/>
      <sheetName val="S-Pery"/>
      <sheetName val="Rp"/>
    </sheetNames>
    <sheetDataSet>
      <sheetData sheetId="0">
        <row r="3">
          <cell r="E3" t="str">
            <v>Peningkatan Jalan dan Penggantian Jembatan Kabupaten TA. 2002 Kab. Luwu</v>
          </cell>
        </row>
        <row r="4">
          <cell r="E4" t="str">
            <v>Pengkrikilan dan Pemb. 1 Unit Plat Duiker Pj. 3,00 Km dan Lbr 3,50 M Kec. Lamasi</v>
          </cell>
        </row>
        <row r="5">
          <cell r="E5" t="str">
            <v>Langsatallu Desa Topongo Kecamatan Lamasi</v>
          </cell>
        </row>
        <row r="6">
          <cell r="E6" t="str">
            <v>CV.  JAYA UTAMA</v>
          </cell>
        </row>
        <row r="7">
          <cell r="E7" t="str">
            <v>Jl.</v>
          </cell>
        </row>
        <row r="8">
          <cell r="E8" t="str">
            <v>B A T A R A</v>
          </cell>
        </row>
        <row r="9">
          <cell r="E9" t="str">
            <v>Direktur</v>
          </cell>
        </row>
        <row r="10">
          <cell r="E10" t="str">
            <v>021/CV-JU/SP/XI/2001</v>
          </cell>
        </row>
        <row r="12">
          <cell r="E12" t="str">
            <v>Palopo, 22 Juli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</row>
      </sheetData>
      <sheetData sheetId="5"/>
      <sheetData sheetId="6"/>
      <sheetData sheetId="7">
        <row r="3">
          <cell r="B3" t="str">
            <v>DINAS PENDIDIKAN</v>
          </cell>
        </row>
      </sheetData>
      <sheetData sheetId="8">
        <row r="3">
          <cell r="B3" t="str">
            <v>DINAS PENDIDIKAN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C9" t="str">
            <v>AK SMP</v>
          </cell>
          <cell r="D9">
            <v>20</v>
          </cell>
          <cell r="F9">
            <v>98.7</v>
          </cell>
          <cell r="H9">
            <v>98.87</v>
          </cell>
          <cell r="J9">
            <v>98.87</v>
          </cell>
          <cell r="L9">
            <v>99.05</v>
          </cell>
        </row>
        <row r="10">
          <cell r="C10" t="str">
            <v>AM SD</v>
          </cell>
          <cell r="D10">
            <v>122</v>
          </cell>
          <cell r="F10">
            <v>89.96</v>
          </cell>
          <cell r="H10">
            <v>90.22</v>
          </cell>
          <cell r="J10">
            <v>90.22</v>
          </cell>
          <cell r="L10">
            <v>90.06</v>
          </cell>
        </row>
        <row r="11">
          <cell r="C11" t="str">
            <v>AM SMP</v>
          </cell>
          <cell r="D11">
            <v>51.98</v>
          </cell>
          <cell r="F11">
            <v>93.16</v>
          </cell>
          <cell r="H11">
            <v>93.54</v>
          </cell>
          <cell r="J11">
            <v>93.54</v>
          </cell>
          <cell r="L11">
            <v>95.68</v>
          </cell>
        </row>
        <row r="12">
          <cell r="C12" t="str">
            <v>APK SD</v>
          </cell>
          <cell r="D12">
            <v>50</v>
          </cell>
          <cell r="F12">
            <v>108.3</v>
          </cell>
          <cell r="H12">
            <v>108.6</v>
          </cell>
          <cell r="J12">
            <v>108.6</v>
          </cell>
          <cell r="L12">
            <v>108.9</v>
          </cell>
        </row>
        <row r="13">
          <cell r="C13" t="str">
            <v>APK SMP</v>
          </cell>
          <cell r="D13">
            <v>50</v>
          </cell>
          <cell r="F13">
            <v>103.02</v>
          </cell>
          <cell r="H13">
            <v>104.03</v>
          </cell>
          <cell r="J13">
            <v>104.03</v>
          </cell>
          <cell r="L13">
            <v>105.04</v>
          </cell>
        </row>
        <row r="14">
          <cell r="C14" t="str">
            <v>APM SD</v>
          </cell>
          <cell r="D14">
            <v>41.85</v>
          </cell>
          <cell r="F14">
            <v>99.03</v>
          </cell>
          <cell r="H14">
            <v>99.1</v>
          </cell>
          <cell r="J14">
            <v>99.1</v>
          </cell>
          <cell r="L14">
            <v>99.2</v>
          </cell>
        </row>
        <row r="15">
          <cell r="C15" t="str">
            <v>APM SMP</v>
          </cell>
          <cell r="D15">
            <v>70</v>
          </cell>
          <cell r="F15">
            <v>80.959999999999994</v>
          </cell>
          <cell r="H15">
            <v>81.34</v>
          </cell>
          <cell r="J15">
            <v>81.34</v>
          </cell>
          <cell r="L15">
            <v>81.510000000000005</v>
          </cell>
        </row>
        <row r="16">
          <cell r="C16" t="str">
            <v>APS 7-12 thn</v>
          </cell>
          <cell r="F16">
            <v>95.76</v>
          </cell>
          <cell r="H16">
            <v>95.22</v>
          </cell>
          <cell r="J16">
            <v>95.22</v>
          </cell>
          <cell r="L16">
            <v>95.67</v>
          </cell>
        </row>
        <row r="17">
          <cell r="C17" t="str">
            <v>APS 13-15 thn</v>
          </cell>
          <cell r="F17">
            <v>96.41</v>
          </cell>
          <cell r="H17">
            <v>96.44</v>
          </cell>
          <cell r="J17">
            <v>96.44</v>
          </cell>
          <cell r="L17">
            <v>96.46</v>
          </cell>
        </row>
        <row r="18">
          <cell r="C18" t="str">
            <v>APtS SD</v>
          </cell>
          <cell r="F18">
            <v>0.25</v>
          </cell>
          <cell r="H18">
            <v>0.23</v>
          </cell>
          <cell r="J18">
            <v>0.23</v>
          </cell>
          <cell r="L18">
            <v>0.21</v>
          </cell>
        </row>
        <row r="19">
          <cell r="C19" t="str">
            <v>APtS SMP</v>
          </cell>
          <cell r="F19">
            <v>0.44</v>
          </cell>
          <cell r="H19">
            <v>0.39</v>
          </cell>
          <cell r="J19">
            <v>0.39</v>
          </cell>
          <cell r="L19">
            <v>0.35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C21" t="str">
            <v>Jumlah RKB SMP yang dibangun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L21">
            <v>12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C24" t="str">
            <v>Kegiatan Panjang  pagar SMP yang dibangun</v>
          </cell>
          <cell r="J24">
            <v>1000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I29">
            <v>1732834100</v>
          </cell>
          <cell r="J29">
            <v>0</v>
          </cell>
          <cell r="K29">
            <v>751749000</v>
          </cell>
          <cell r="M29">
            <v>1957173310</v>
          </cell>
        </row>
        <row r="30">
          <cell r="C30" t="str">
            <v>Guru bersertifikat</v>
          </cell>
          <cell r="F30">
            <v>0.62</v>
          </cell>
          <cell r="H30">
            <v>0.73</v>
          </cell>
          <cell r="J30">
            <v>0.73</v>
          </cell>
          <cell r="L30">
            <v>0.87</v>
          </cell>
        </row>
        <row r="31">
          <cell r="C31" t="str">
            <v>Guru berkualifikasi S-1/D-IV</v>
          </cell>
          <cell r="F31">
            <v>0.86</v>
          </cell>
          <cell r="H31">
            <v>0.89</v>
          </cell>
          <cell r="J31">
            <v>0.89</v>
          </cell>
          <cell r="L31">
            <v>0.92</v>
          </cell>
        </row>
        <row r="32">
          <cell r="C32" t="str">
            <v>Rasio guru:murid SD</v>
          </cell>
          <cell r="F32">
            <v>32</v>
          </cell>
          <cell r="H32">
            <v>32</v>
          </cell>
          <cell r="J32">
            <v>32</v>
          </cell>
          <cell r="L32">
            <v>32</v>
          </cell>
        </row>
        <row r="33">
          <cell r="C33" t="str">
            <v>Rasio guru:murid SMP</v>
          </cell>
          <cell r="F33">
            <v>36</v>
          </cell>
          <cell r="H33">
            <v>36</v>
          </cell>
          <cell r="J33">
            <v>36</v>
          </cell>
          <cell r="L33">
            <v>36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J36">
            <v>362</v>
          </cell>
          <cell r="K36">
            <v>132498000</v>
          </cell>
          <cell r="L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M42">
            <v>6057650000</v>
          </cell>
        </row>
        <row r="43">
          <cell r="C43" t="str">
            <v>Upah jasa Tenaga Kependiikan</v>
          </cell>
          <cell r="J43">
            <v>89</v>
          </cell>
          <cell r="L43">
            <v>248</v>
          </cell>
        </row>
        <row r="44">
          <cell r="C44" t="str">
            <v>Upah jasa  guru daerah terpencil</v>
          </cell>
          <cell r="J44">
            <v>146</v>
          </cell>
          <cell r="L44">
            <v>117</v>
          </cell>
        </row>
        <row r="45">
          <cell r="C45" t="str">
            <v>Upah jasa guru agama</v>
          </cell>
          <cell r="J45">
            <v>52</v>
          </cell>
          <cell r="L45">
            <v>50</v>
          </cell>
        </row>
        <row r="46">
          <cell r="C46" t="str">
            <v>Honor daerah</v>
          </cell>
          <cell r="J46">
            <v>0</v>
          </cell>
          <cell r="L46">
            <v>8</v>
          </cell>
        </row>
        <row r="47">
          <cell r="B47" t="str">
            <v>DINAS KESEHATAN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K48">
            <v>13899362040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C51" t="str">
            <v>Pembinaan SP2TP (PKM)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L51">
            <v>17</v>
          </cell>
          <cell r="M51">
            <v>15000000</v>
          </cell>
        </row>
        <row r="52">
          <cell r="C52" t="str">
            <v>Pembinaan Manajemen Puskesmas (PKM)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L52">
            <v>17</v>
          </cell>
        </row>
        <row r="53">
          <cell r="C53" t="str">
            <v>Pembinaan tenaga teladan (PKM)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L53">
            <v>17</v>
          </cell>
        </row>
        <row r="54">
          <cell r="C54" t="str">
            <v>Penilaian tenaga teladan (PKM)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L54">
            <v>17</v>
          </cell>
        </row>
        <row r="55">
          <cell r="C55" t="str">
            <v>Penyusunan makalah tenaga kesehatan (PKM)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F57">
            <v>15</v>
          </cell>
          <cell r="G57">
            <v>23513084679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F62">
            <v>150000</v>
          </cell>
          <cell r="G62">
            <v>17723016700</v>
          </cell>
          <cell r="J62">
            <v>0</v>
          </cell>
          <cell r="K62">
            <v>39730926000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K64">
            <v>1300500000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K65">
            <v>816000000</v>
          </cell>
          <cell r="M65">
            <v>10950000000</v>
          </cell>
        </row>
        <row r="66">
          <cell r="B66" t="str">
            <v>DINAS PU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K67">
            <v>112554092420</v>
          </cell>
          <cell r="M67">
            <v>124500000000</v>
          </cell>
        </row>
        <row r="68">
          <cell r="C68" t="str">
            <v>Proporsi panjang jaringan jalan dalam kondisi baik (km)</v>
          </cell>
          <cell r="D68">
            <v>1329.79</v>
          </cell>
          <cell r="F68">
            <v>1396.28</v>
          </cell>
        </row>
        <row r="69">
          <cell r="B69" t="str">
            <v>Pembangunan Jalan</v>
          </cell>
          <cell r="C69" t="str">
            <v>Panjang Jalan ditingkatkan -Aspal  (Km)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K71">
            <v>45879818000</v>
          </cell>
          <cell r="M71">
            <v>48015230000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F88">
            <v>44210000</v>
          </cell>
          <cell r="G88">
            <v>1657296400</v>
          </cell>
          <cell r="J88">
            <v>45497</v>
          </cell>
          <cell r="K88">
            <v>6339004650</v>
          </cell>
          <cell r="L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J90">
            <v>5</v>
          </cell>
          <cell r="K90">
            <v>1763110000</v>
          </cell>
          <cell r="L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J91">
            <v>1</v>
          </cell>
          <cell r="K91">
            <v>1705889650</v>
          </cell>
          <cell r="L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F92">
            <v>8702300</v>
          </cell>
          <cell r="G92">
            <v>7416554300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J93">
            <v>1</v>
          </cell>
          <cell r="K93">
            <v>5468253325</v>
          </cell>
          <cell r="L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J94">
            <v>40</v>
          </cell>
          <cell r="K94">
            <v>1662219000</v>
          </cell>
          <cell r="L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J95">
            <v>2</v>
          </cell>
          <cell r="K95">
            <v>1769000000</v>
          </cell>
          <cell r="L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F96">
            <v>303750</v>
          </cell>
          <cell r="G96">
            <v>1482852500</v>
          </cell>
          <cell r="J96">
            <v>305.27</v>
          </cell>
          <cell r="K96">
            <v>1919115000</v>
          </cell>
          <cell r="L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J97">
            <v>20</v>
          </cell>
          <cell r="K97">
            <v>1426630000</v>
          </cell>
          <cell r="L97">
            <v>20</v>
          </cell>
        </row>
        <row r="98">
          <cell r="B98" t="str">
            <v>DPMPTSP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K99">
            <v>543029000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K100">
            <v>331030000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K101">
            <v>237077000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K104">
            <v>0</v>
          </cell>
        </row>
      </sheetData>
      <sheetData sheetId="9">
        <row r="3">
          <cell r="B3" t="str">
            <v>Program Pendidikan Anak Usia Dini</v>
          </cell>
        </row>
      </sheetData>
      <sheetData sheetId="10">
        <row r="3">
          <cell r="B3" t="str">
            <v>Program Pendidikan Anak Usia Dini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/>
      <sheetData sheetId="1"/>
      <sheetData sheetId="2">
        <row r="291">
          <cell r="N291">
            <v>6290.0380267999999</v>
          </cell>
        </row>
        <row r="885">
          <cell r="N885">
            <v>420336.44222225749</v>
          </cell>
        </row>
        <row r="933">
          <cell r="N933">
            <v>435336.44222225749</v>
          </cell>
        </row>
        <row r="1666">
          <cell r="N1666">
            <v>41854.131521428571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OOTING"/>
      <sheetName val="sub"/>
      <sheetName val="rekap-induk"/>
      <sheetName val="Rab-jln"/>
      <sheetName val="Rab-Lampu"/>
      <sheetName val="An-K"/>
      <sheetName val="An-E"/>
      <sheetName val="Sheet1"/>
      <sheetName val="Harga"/>
      <sheetName val="halaman"/>
      <sheetName val="HB"/>
      <sheetName val="Sce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79">
          <cell r="J1279">
            <v>79816.350000000006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CC"/>
  </sheetPr>
  <dimension ref="A1:W213"/>
  <sheetViews>
    <sheetView tabSelected="1" view="pageBreakPreview" zoomScaleNormal="100" workbookViewId="0">
      <selection activeCell="F12" sqref="F12"/>
    </sheetView>
  </sheetViews>
  <sheetFormatPr defaultColWidth="9.140625" defaultRowHeight="12.75"/>
  <cols>
    <col min="1" max="1" width="16" style="3" customWidth="1"/>
    <col min="2" max="2" width="11" style="3" customWidth="1"/>
    <col min="3" max="3" width="12.140625" style="3" customWidth="1"/>
    <col min="4" max="4" width="7.140625" style="3" customWidth="1"/>
    <col min="5" max="5" width="7.85546875" style="3" customWidth="1"/>
    <col min="6" max="6" width="9.140625" style="3"/>
    <col min="7" max="7" width="12.85546875" style="3" customWidth="1"/>
    <col min="8" max="8" width="16" style="3" customWidth="1"/>
    <col min="9" max="9" width="8.42578125" style="3" customWidth="1"/>
    <col min="10" max="11" width="5.140625" style="3" customWidth="1"/>
    <col min="12" max="12" width="7.7109375" style="6" customWidth="1"/>
    <col min="13" max="13" width="9.140625" style="6" customWidth="1"/>
    <col min="14" max="14" width="17.85546875" style="3" customWidth="1"/>
    <col min="15" max="15" width="18" style="3" customWidth="1"/>
    <col min="16" max="16" width="9.28515625" style="3" customWidth="1"/>
    <col min="17" max="17" width="7" style="3" customWidth="1"/>
    <col min="18" max="18" width="5.140625" style="311" customWidth="1"/>
    <col min="19" max="19" width="7.85546875" style="6" customWidth="1"/>
    <col min="20" max="20" width="8.42578125" style="3" customWidth="1"/>
    <col min="21" max="21" width="17.5703125" style="3" customWidth="1"/>
    <col min="22" max="22" width="14.140625" style="3" customWidth="1"/>
    <col min="23" max="23" width="9" style="3" customWidth="1"/>
    <col min="24" max="16384" width="9.140625" style="3"/>
  </cols>
  <sheetData>
    <row r="1" spans="1:21" ht="14.25">
      <c r="G1" s="1026" t="s">
        <v>475</v>
      </c>
      <c r="H1" s="1026"/>
      <c r="I1" s="1026"/>
      <c r="J1" s="1026"/>
      <c r="K1" s="1026"/>
      <c r="L1" s="1026"/>
      <c r="M1" s="1026"/>
      <c r="N1" s="1026"/>
      <c r="O1" s="1026"/>
      <c r="P1" s="1026"/>
      <c r="Q1" s="1026"/>
      <c r="R1" s="1026"/>
      <c r="S1" s="1026"/>
      <c r="T1" s="1026"/>
      <c r="U1" s="1026"/>
    </row>
    <row r="2" spans="1:21" ht="14.25">
      <c r="G2" s="1026" t="s">
        <v>0</v>
      </c>
      <c r="H2" s="1026"/>
      <c r="I2" s="1026"/>
      <c r="J2" s="1026"/>
      <c r="K2" s="1026"/>
      <c r="L2" s="1026"/>
      <c r="M2" s="1026"/>
      <c r="N2" s="1026"/>
      <c r="O2" s="1026"/>
      <c r="P2" s="1026"/>
      <c r="Q2" s="1026"/>
      <c r="R2" s="1026"/>
      <c r="S2" s="1026"/>
      <c r="T2" s="1026"/>
      <c r="U2" s="1026"/>
    </row>
    <row r="3" spans="1:21" ht="14.25">
      <c r="G3" s="1026" t="s">
        <v>449</v>
      </c>
      <c r="H3" s="1026"/>
      <c r="I3" s="1026"/>
      <c r="J3" s="1026"/>
      <c r="K3" s="1026"/>
      <c r="L3" s="1026"/>
      <c r="M3" s="1026"/>
      <c r="N3" s="1026"/>
      <c r="O3" s="1026"/>
      <c r="P3" s="1026"/>
      <c r="Q3" s="1026"/>
      <c r="R3" s="1026"/>
      <c r="S3" s="1026"/>
      <c r="T3" s="1026"/>
      <c r="U3" s="1026"/>
    </row>
    <row r="4" spans="1:21" ht="13.5" customHeight="1" thickBot="1"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21" customHeight="1" thickTop="1" thickBot="1">
      <c r="A5" s="1027" t="s">
        <v>2</v>
      </c>
      <c r="B5" s="1028"/>
      <c r="C5" s="1028"/>
      <c r="D5" s="1028"/>
      <c r="E5" s="1028"/>
      <c r="F5" s="1029"/>
      <c r="G5" s="1030" t="s">
        <v>3</v>
      </c>
      <c r="H5" s="1030"/>
      <c r="I5" s="1030"/>
      <c r="J5" s="1030"/>
      <c r="K5" s="1030"/>
      <c r="L5" s="1030"/>
      <c r="M5" s="1031"/>
      <c r="N5" s="1032" t="s">
        <v>4</v>
      </c>
      <c r="O5" s="1030"/>
      <c r="P5" s="1030"/>
      <c r="Q5" s="1030"/>
      <c r="R5" s="1031"/>
      <c r="S5" s="526"/>
      <c r="T5" s="491"/>
      <c r="U5" s="527" t="s">
        <v>5</v>
      </c>
    </row>
    <row r="6" spans="1:21" ht="30" customHeight="1" thickBot="1">
      <c r="A6" s="657" t="s">
        <v>6</v>
      </c>
      <c r="B6" s="361" t="s">
        <v>7</v>
      </c>
      <c r="C6" s="1033" t="s">
        <v>8</v>
      </c>
      <c r="D6" s="1034"/>
      <c r="E6" s="315" t="s">
        <v>9</v>
      </c>
      <c r="F6" s="361" t="s">
        <v>10</v>
      </c>
      <c r="G6" s="316" t="s">
        <v>6</v>
      </c>
      <c r="H6" s="361" t="s">
        <v>7</v>
      </c>
      <c r="I6" s="361" t="s">
        <v>11</v>
      </c>
      <c r="J6" s="1035" t="s">
        <v>8</v>
      </c>
      <c r="K6" s="1036"/>
      <c r="L6" s="315" t="s">
        <v>12</v>
      </c>
      <c r="M6" s="315" t="s">
        <v>13</v>
      </c>
      <c r="N6" s="360" t="s">
        <v>14</v>
      </c>
      <c r="O6" s="360" t="s">
        <v>15</v>
      </c>
      <c r="P6" s="361" t="s">
        <v>11</v>
      </c>
      <c r="Q6" s="1037" t="s">
        <v>8</v>
      </c>
      <c r="R6" s="1038"/>
      <c r="S6" s="315" t="s">
        <v>9</v>
      </c>
      <c r="T6" s="315" t="s">
        <v>13</v>
      </c>
      <c r="U6" s="528"/>
    </row>
    <row r="7" spans="1:21" ht="18" customHeight="1" thickBot="1">
      <c r="A7" s="658">
        <v>1</v>
      </c>
      <c r="B7" s="654">
        <v>2</v>
      </c>
      <c r="C7" s="1024">
        <v>3</v>
      </c>
      <c r="D7" s="1025"/>
      <c r="E7" s="492">
        <v>4</v>
      </c>
      <c r="F7" s="492">
        <v>5</v>
      </c>
      <c r="G7" s="321">
        <v>6</v>
      </c>
      <c r="H7" s="318">
        <v>7</v>
      </c>
      <c r="I7" s="320">
        <v>8</v>
      </c>
      <c r="J7" s="1009" t="s">
        <v>16</v>
      </c>
      <c r="K7" s="1010"/>
      <c r="L7" s="323" t="s">
        <v>17</v>
      </c>
      <c r="M7" s="364">
        <v>11</v>
      </c>
      <c r="N7" s="364">
        <v>12</v>
      </c>
      <c r="O7" s="318">
        <v>13</v>
      </c>
      <c r="P7" s="583">
        <v>14</v>
      </c>
      <c r="Q7" s="655">
        <v>15</v>
      </c>
      <c r="R7" s="656"/>
      <c r="S7" s="585">
        <v>16</v>
      </c>
      <c r="T7" s="481">
        <v>17</v>
      </c>
      <c r="U7" s="481">
        <v>18</v>
      </c>
    </row>
    <row r="8" spans="1:21" ht="20.25" customHeight="1">
      <c r="A8" s="1011" t="s">
        <v>18</v>
      </c>
      <c r="B8" s="1014" t="s">
        <v>19</v>
      </c>
      <c r="C8" s="493" t="s">
        <v>20</v>
      </c>
      <c r="D8" s="944">
        <v>87.4</v>
      </c>
      <c r="E8" s="1207">
        <v>87.47</v>
      </c>
      <c r="F8" s="1208">
        <f>E8/D8*100</f>
        <v>100.08009153318076</v>
      </c>
      <c r="G8" s="1017" t="s">
        <v>21</v>
      </c>
      <c r="H8" s="978" t="s">
        <v>22</v>
      </c>
      <c r="I8" s="324">
        <v>1</v>
      </c>
      <c r="J8" s="325" t="s">
        <v>23</v>
      </c>
      <c r="K8" s="326">
        <v>100</v>
      </c>
      <c r="L8" s="326">
        <f>T8</f>
        <v>100</v>
      </c>
      <c r="M8" s="326">
        <f>L8/K8*100</f>
        <v>100</v>
      </c>
      <c r="N8" s="978" t="s">
        <v>24</v>
      </c>
      <c r="O8" s="978" t="s">
        <v>25</v>
      </c>
      <c r="P8" s="957">
        <v>1</v>
      </c>
      <c r="Q8" s="366" t="s">
        <v>26</v>
      </c>
      <c r="R8" s="326">
        <v>100</v>
      </c>
      <c r="S8" s="368">
        <f>T12</f>
        <v>100</v>
      </c>
      <c r="T8" s="369">
        <f t="shared" ref="T8:T20" si="0">S8/R8*100</f>
        <v>100</v>
      </c>
      <c r="U8" s="483"/>
    </row>
    <row r="9" spans="1:21" ht="20.25" customHeight="1">
      <c r="A9" s="1012"/>
      <c r="B9" s="1015"/>
      <c r="C9" s="494" t="s">
        <v>27</v>
      </c>
      <c r="D9" s="945">
        <v>87.45</v>
      </c>
      <c r="E9" s="643"/>
      <c r="F9" s="495"/>
      <c r="G9" s="1018"/>
      <c r="H9" s="979"/>
      <c r="I9" s="329"/>
      <c r="J9" s="330" t="s">
        <v>28</v>
      </c>
      <c r="K9" s="331">
        <v>100</v>
      </c>
      <c r="L9" s="499">
        <f>T9</f>
        <v>0</v>
      </c>
      <c r="M9" s="500">
        <f>L9/K9*100</f>
        <v>0</v>
      </c>
      <c r="N9" s="979" t="s">
        <v>29</v>
      </c>
      <c r="O9" s="979" t="s">
        <v>30</v>
      </c>
      <c r="P9" s="958"/>
      <c r="Q9" s="372" t="s">
        <v>31</v>
      </c>
      <c r="R9" s="331">
        <v>100</v>
      </c>
      <c r="S9" s="436">
        <f>T13</f>
        <v>0</v>
      </c>
      <c r="T9" s="374">
        <f t="shared" si="0"/>
        <v>0</v>
      </c>
      <c r="U9" s="484"/>
    </row>
    <row r="10" spans="1:21" ht="20.25" customHeight="1">
      <c r="A10" s="1012"/>
      <c r="B10" s="1015"/>
      <c r="C10" s="494" t="s">
        <v>32</v>
      </c>
      <c r="D10" s="945">
        <v>87.5</v>
      </c>
      <c r="E10" s="643"/>
      <c r="F10" s="495"/>
      <c r="G10" s="1018"/>
      <c r="H10" s="979"/>
      <c r="I10" s="501"/>
      <c r="J10" s="330" t="s">
        <v>33</v>
      </c>
      <c r="K10" s="331">
        <v>100</v>
      </c>
      <c r="L10" s="502">
        <f>T10</f>
        <v>0</v>
      </c>
      <c r="M10" s="503">
        <f>L10/K10*100</f>
        <v>0</v>
      </c>
      <c r="N10" s="979" t="s">
        <v>29</v>
      </c>
      <c r="O10" s="979" t="s">
        <v>30</v>
      </c>
      <c r="P10" s="376"/>
      <c r="Q10" s="372" t="s">
        <v>34</v>
      </c>
      <c r="R10" s="331">
        <v>100</v>
      </c>
      <c r="S10" s="436">
        <f>T14</f>
        <v>0</v>
      </c>
      <c r="T10" s="529">
        <f t="shared" si="0"/>
        <v>0</v>
      </c>
      <c r="U10" s="484"/>
    </row>
    <row r="11" spans="1:21" ht="21.75" customHeight="1">
      <c r="A11" s="1012"/>
      <c r="B11" s="1015"/>
      <c r="C11" s="660" t="s">
        <v>35</v>
      </c>
      <c r="D11" s="946">
        <v>87.65</v>
      </c>
      <c r="E11" s="643"/>
      <c r="F11" s="495"/>
      <c r="G11" s="1018"/>
      <c r="H11" s="979"/>
      <c r="I11" s="504"/>
      <c r="J11" s="330" t="s">
        <v>36</v>
      </c>
      <c r="K11" s="331">
        <v>100</v>
      </c>
      <c r="L11" s="502">
        <f>T11</f>
        <v>0</v>
      </c>
      <c r="M11" s="503">
        <f>L11/K11*100</f>
        <v>0</v>
      </c>
      <c r="N11" s="980"/>
      <c r="O11" s="993"/>
      <c r="P11" s="377"/>
      <c r="Q11" s="414" t="s">
        <v>37</v>
      </c>
      <c r="R11" s="331">
        <v>100</v>
      </c>
      <c r="S11" s="436">
        <f>T15</f>
        <v>0</v>
      </c>
      <c r="T11" s="374">
        <f t="shared" si="0"/>
        <v>0</v>
      </c>
      <c r="U11" s="530"/>
    </row>
    <row r="12" spans="1:21" ht="21" customHeight="1">
      <c r="A12" s="1012"/>
      <c r="B12" s="1015"/>
      <c r="C12" s="942"/>
      <c r="D12" s="1209">
        <f>SUM(D8:D11)/4</f>
        <v>87.5</v>
      </c>
      <c r="E12" s="644"/>
      <c r="F12" s="496"/>
      <c r="G12" s="1018"/>
      <c r="H12" s="979"/>
      <c r="I12" s="501"/>
      <c r="J12" s="501"/>
      <c r="K12" s="505"/>
      <c r="L12" s="506"/>
      <c r="M12" s="661">
        <v>0</v>
      </c>
      <c r="N12" s="972" t="s">
        <v>38</v>
      </c>
      <c r="O12" s="972" t="s">
        <v>39</v>
      </c>
      <c r="P12" s="961" t="s">
        <v>40</v>
      </c>
      <c r="Q12" s="59" t="s">
        <v>26</v>
      </c>
      <c r="R12" s="531">
        <v>3</v>
      </c>
      <c r="S12" s="381">
        <v>3</v>
      </c>
      <c r="T12" s="432">
        <f t="shared" si="0"/>
        <v>100</v>
      </c>
      <c r="U12" s="485"/>
    </row>
    <row r="13" spans="1:21" ht="22.5" customHeight="1">
      <c r="A13" s="1012"/>
      <c r="B13" s="1015"/>
      <c r="C13" s="943"/>
      <c r="D13" s="496"/>
      <c r="E13" s="496"/>
      <c r="F13" s="496"/>
      <c r="G13" s="659"/>
      <c r="H13" s="328"/>
      <c r="I13" s="501"/>
      <c r="J13" s="501"/>
      <c r="K13" s="505"/>
      <c r="L13" s="506"/>
      <c r="M13" s="661"/>
      <c r="N13" s="973"/>
      <c r="O13" s="973"/>
      <c r="P13" s="962"/>
      <c r="Q13" s="59" t="s">
        <v>31</v>
      </c>
      <c r="R13" s="531">
        <v>3</v>
      </c>
      <c r="S13" s="381"/>
      <c r="T13" s="432"/>
      <c r="U13" s="485"/>
    </row>
    <row r="14" spans="1:21" ht="24" customHeight="1">
      <c r="A14" s="1012"/>
      <c r="B14" s="1015"/>
      <c r="C14" s="497"/>
      <c r="D14" s="496"/>
      <c r="E14" s="496"/>
      <c r="F14" s="496"/>
      <c r="G14" s="662"/>
      <c r="H14" s="498"/>
      <c r="I14" s="501"/>
      <c r="J14" s="501"/>
      <c r="K14" s="505"/>
      <c r="L14" s="506"/>
      <c r="M14" s="661"/>
      <c r="N14" s="973"/>
      <c r="O14" s="973"/>
      <c r="P14" s="962"/>
      <c r="Q14" s="59" t="s">
        <v>34</v>
      </c>
      <c r="R14" s="532">
        <v>3</v>
      </c>
      <c r="S14" s="381"/>
      <c r="T14" s="432"/>
      <c r="U14" s="485"/>
    </row>
    <row r="15" spans="1:21" ht="24" customHeight="1" thickBot="1">
      <c r="A15" s="1012"/>
      <c r="B15" s="1015"/>
      <c r="C15" s="497"/>
      <c r="D15" s="496"/>
      <c r="E15" s="496"/>
      <c r="F15" s="496"/>
      <c r="G15" s="662"/>
      <c r="H15" s="498"/>
      <c r="I15" s="501"/>
      <c r="J15" s="501"/>
      <c r="K15" s="505"/>
      <c r="L15" s="506"/>
      <c r="M15" s="505"/>
      <c r="N15" s="994"/>
      <c r="O15" s="994"/>
      <c r="P15" s="963"/>
      <c r="Q15" s="59" t="s">
        <v>37</v>
      </c>
      <c r="R15" s="531">
        <v>3</v>
      </c>
      <c r="S15" s="488"/>
      <c r="T15" s="533"/>
      <c r="U15" s="534"/>
    </row>
    <row r="16" spans="1:21" ht="20.25" customHeight="1">
      <c r="A16" s="663"/>
      <c r="B16" s="496"/>
      <c r="C16" s="496"/>
      <c r="D16" s="496"/>
      <c r="E16" s="496"/>
      <c r="F16" s="496"/>
      <c r="G16" s="1017" t="s">
        <v>41</v>
      </c>
      <c r="H16" s="978" t="s">
        <v>42</v>
      </c>
      <c r="I16" s="324">
        <v>1</v>
      </c>
      <c r="J16" s="325" t="s">
        <v>23</v>
      </c>
      <c r="K16" s="326">
        <v>100</v>
      </c>
      <c r="L16" s="507">
        <f>T16</f>
        <v>100</v>
      </c>
      <c r="M16" s="326">
        <f>L16/K16*100</f>
        <v>100</v>
      </c>
      <c r="N16" s="995" t="s">
        <v>43</v>
      </c>
      <c r="O16" s="995" t="s">
        <v>44</v>
      </c>
      <c r="P16" s="964">
        <v>1</v>
      </c>
      <c r="Q16" s="366" t="s">
        <v>26</v>
      </c>
      <c r="R16" s="442">
        <v>100</v>
      </c>
      <c r="S16" s="535">
        <f>(T20+T24)/2</f>
        <v>100</v>
      </c>
      <c r="T16" s="369">
        <f t="shared" si="0"/>
        <v>100</v>
      </c>
      <c r="U16" s="536"/>
    </row>
    <row r="17" spans="1:21" ht="20.25" customHeight="1">
      <c r="A17" s="663"/>
      <c r="B17" s="496"/>
      <c r="C17" s="496"/>
      <c r="D17" s="496"/>
      <c r="E17" s="496"/>
      <c r="F17" s="496"/>
      <c r="G17" s="1018"/>
      <c r="H17" s="979"/>
      <c r="I17" s="501"/>
      <c r="J17" s="330" t="s">
        <v>28</v>
      </c>
      <c r="K17" s="331">
        <v>100</v>
      </c>
      <c r="L17" s="503">
        <f>T17</f>
        <v>0</v>
      </c>
      <c r="M17" s="503">
        <f>L17/K17*100</f>
        <v>0</v>
      </c>
      <c r="N17" s="996" t="s">
        <v>45</v>
      </c>
      <c r="O17" s="996" t="s">
        <v>46</v>
      </c>
      <c r="P17" s="965"/>
      <c r="Q17" s="372" t="s">
        <v>31</v>
      </c>
      <c r="R17" s="331">
        <v>100</v>
      </c>
      <c r="S17" s="537">
        <f>T25</f>
        <v>0</v>
      </c>
      <c r="T17" s="400">
        <f t="shared" si="0"/>
        <v>0</v>
      </c>
      <c r="U17" s="538"/>
    </row>
    <row r="18" spans="1:21" ht="23.25" customHeight="1">
      <c r="A18" s="663"/>
      <c r="B18" s="496"/>
      <c r="C18" s="496"/>
      <c r="D18" s="496"/>
      <c r="E18" s="496"/>
      <c r="F18" s="496"/>
      <c r="G18" s="1018"/>
      <c r="H18" s="979"/>
      <c r="I18" s="501"/>
      <c r="J18" s="330" t="s">
        <v>33</v>
      </c>
      <c r="K18" s="331">
        <v>100</v>
      </c>
      <c r="L18" s="503">
        <f>T18</f>
        <v>0</v>
      </c>
      <c r="M18" s="503">
        <f t="shared" ref="M18:M19" si="1">L18/K18*100</f>
        <v>0</v>
      </c>
      <c r="N18" s="996"/>
      <c r="O18" s="996" t="s">
        <v>46</v>
      </c>
      <c r="P18" s="376"/>
      <c r="Q18" s="372" t="s">
        <v>34</v>
      </c>
      <c r="R18" s="373">
        <v>100</v>
      </c>
      <c r="S18" s="539">
        <f>T26</f>
        <v>0</v>
      </c>
      <c r="T18" s="400">
        <f t="shared" si="0"/>
        <v>0</v>
      </c>
      <c r="U18" s="540"/>
    </row>
    <row r="19" spans="1:21" ht="24.75" customHeight="1">
      <c r="A19" s="663"/>
      <c r="B19" s="496"/>
      <c r="C19" s="496"/>
      <c r="D19" s="496"/>
      <c r="E19" s="496"/>
      <c r="F19" s="496"/>
      <c r="G19" s="1019"/>
      <c r="H19" s="1022"/>
      <c r="I19" s="501"/>
      <c r="J19" s="508" t="s">
        <v>36</v>
      </c>
      <c r="K19" s="500">
        <v>100</v>
      </c>
      <c r="L19" s="509">
        <f>T19</f>
        <v>0</v>
      </c>
      <c r="M19" s="503">
        <f t="shared" si="1"/>
        <v>0</v>
      </c>
      <c r="N19" s="997"/>
      <c r="O19" s="997"/>
      <c r="P19" s="377"/>
      <c r="Q19" s="414" t="s">
        <v>37</v>
      </c>
      <c r="R19" s="541">
        <v>100</v>
      </c>
      <c r="S19" s="506">
        <f>T27</f>
        <v>0</v>
      </c>
      <c r="T19" s="400">
        <f t="shared" si="0"/>
        <v>0</v>
      </c>
      <c r="U19" s="542"/>
    </row>
    <row r="20" spans="1:21" ht="24.75" customHeight="1">
      <c r="A20" s="663"/>
      <c r="B20" s="496"/>
      <c r="C20" s="496"/>
      <c r="D20" s="496"/>
      <c r="E20" s="496"/>
      <c r="F20" s="496"/>
      <c r="G20" s="664"/>
      <c r="H20" s="476"/>
      <c r="I20" s="335"/>
      <c r="J20" s="352"/>
      <c r="K20" s="477"/>
      <c r="L20" s="510"/>
      <c r="M20" s="511"/>
      <c r="N20" s="1003" t="s">
        <v>47</v>
      </c>
      <c r="O20" s="998" t="s">
        <v>48</v>
      </c>
      <c r="P20" s="966" t="s">
        <v>476</v>
      </c>
      <c r="Q20" s="59" t="s">
        <v>26</v>
      </c>
      <c r="R20" s="532">
        <v>10</v>
      </c>
      <c r="S20" s="455">
        <v>10</v>
      </c>
      <c r="T20" s="421">
        <f t="shared" si="0"/>
        <v>100</v>
      </c>
      <c r="U20" s="485"/>
    </row>
    <row r="21" spans="1:21" ht="24.75" customHeight="1">
      <c r="A21" s="663"/>
      <c r="B21" s="496"/>
      <c r="C21" s="496"/>
      <c r="D21" s="496"/>
      <c r="E21" s="496"/>
      <c r="F21" s="496"/>
      <c r="G21" s="664"/>
      <c r="H21" s="476"/>
      <c r="I21" s="335"/>
      <c r="J21" s="335"/>
      <c r="K21" s="480"/>
      <c r="L21" s="340"/>
      <c r="M21" s="512"/>
      <c r="N21" s="973"/>
      <c r="O21" s="985"/>
      <c r="P21" s="967"/>
      <c r="Q21" s="59" t="s">
        <v>31</v>
      </c>
      <c r="R21" s="461" t="s">
        <v>49</v>
      </c>
      <c r="S21" s="457" t="s">
        <v>49</v>
      </c>
      <c r="T21" s="60"/>
      <c r="U21" s="530"/>
    </row>
    <row r="22" spans="1:21" ht="24.75" customHeight="1">
      <c r="A22" s="663"/>
      <c r="B22" s="496"/>
      <c r="C22" s="496"/>
      <c r="D22" s="496"/>
      <c r="E22" s="496"/>
      <c r="F22" s="496"/>
      <c r="G22" s="664"/>
      <c r="H22" s="476"/>
      <c r="I22" s="335"/>
      <c r="J22" s="335"/>
      <c r="K22" s="480"/>
      <c r="L22" s="340"/>
      <c r="M22" s="512"/>
      <c r="N22" s="973"/>
      <c r="O22" s="985"/>
      <c r="P22" s="967"/>
      <c r="Q22" s="59" t="s">
        <v>34</v>
      </c>
      <c r="R22" s="586" t="s">
        <v>49</v>
      </c>
      <c r="S22" s="457"/>
      <c r="T22" s="60"/>
      <c r="U22" s="530"/>
    </row>
    <row r="23" spans="1:21" ht="40.5" customHeight="1">
      <c r="A23" s="663"/>
      <c r="B23" s="496"/>
      <c r="C23" s="496"/>
      <c r="D23" s="496"/>
      <c r="E23" s="496"/>
      <c r="F23" s="496"/>
      <c r="G23" s="664"/>
      <c r="H23" s="476"/>
      <c r="I23" s="335"/>
      <c r="J23" s="335"/>
      <c r="K23" s="480"/>
      <c r="L23" s="340"/>
      <c r="M23" s="512"/>
      <c r="N23" s="974"/>
      <c r="O23" s="999"/>
      <c r="P23" s="967"/>
      <c r="Q23" s="59" t="s">
        <v>37</v>
      </c>
      <c r="R23" s="532"/>
      <c r="S23" s="457"/>
      <c r="T23" s="60"/>
      <c r="U23" s="530"/>
    </row>
    <row r="24" spans="1:21" ht="24.75" customHeight="1">
      <c r="A24" s="663"/>
      <c r="B24" s="496"/>
      <c r="C24" s="496"/>
      <c r="D24" s="496"/>
      <c r="E24" s="496"/>
      <c r="F24" s="496"/>
      <c r="G24" s="664"/>
      <c r="H24" s="476"/>
      <c r="I24" s="335"/>
      <c r="J24" s="335"/>
      <c r="K24" s="480"/>
      <c r="L24" s="340"/>
      <c r="M24" s="469"/>
      <c r="N24" s="972" t="s">
        <v>50</v>
      </c>
      <c r="O24" s="984" t="s">
        <v>51</v>
      </c>
      <c r="P24" s="966" t="s">
        <v>52</v>
      </c>
      <c r="Q24" s="59" t="s">
        <v>26</v>
      </c>
      <c r="R24" s="532">
        <v>3</v>
      </c>
      <c r="S24" s="440" t="s">
        <v>53</v>
      </c>
      <c r="T24" s="381">
        <f t="shared" ref="T24:T32" si="2">S24/R24*100</f>
        <v>100</v>
      </c>
      <c r="U24" s="530"/>
    </row>
    <row r="25" spans="1:21" ht="24.75" customHeight="1">
      <c r="A25" s="663"/>
      <c r="B25" s="496"/>
      <c r="C25" s="496"/>
      <c r="D25" s="496"/>
      <c r="E25" s="496"/>
      <c r="F25" s="496"/>
      <c r="G25" s="664"/>
      <c r="H25" s="476"/>
      <c r="I25" s="335"/>
      <c r="J25" s="335"/>
      <c r="K25" s="480"/>
      <c r="L25" s="340"/>
      <c r="M25" s="469"/>
      <c r="N25" s="973"/>
      <c r="O25" s="985"/>
      <c r="P25" s="967"/>
      <c r="Q25" s="59" t="s">
        <v>31</v>
      </c>
      <c r="R25" s="461">
        <v>3</v>
      </c>
      <c r="S25" s="393"/>
      <c r="T25" s="381"/>
      <c r="U25" s="530"/>
    </row>
    <row r="26" spans="1:21" ht="22.5" customHeight="1">
      <c r="A26" s="663"/>
      <c r="B26" s="496"/>
      <c r="C26" s="496"/>
      <c r="D26" s="496"/>
      <c r="E26" s="496"/>
      <c r="F26" s="496"/>
      <c r="G26" s="664"/>
      <c r="H26" s="476"/>
      <c r="I26" s="335"/>
      <c r="J26" s="335"/>
      <c r="K26" s="480"/>
      <c r="L26" s="340"/>
      <c r="M26" s="469"/>
      <c r="N26" s="973"/>
      <c r="O26" s="985"/>
      <c r="P26" s="967"/>
      <c r="Q26" s="59" t="s">
        <v>34</v>
      </c>
      <c r="R26" s="531">
        <v>3</v>
      </c>
      <c r="S26" s="393"/>
      <c r="T26" s="381"/>
      <c r="U26" s="530"/>
    </row>
    <row r="27" spans="1:21" ht="30" customHeight="1" thickBot="1">
      <c r="A27" s="663"/>
      <c r="B27" s="496"/>
      <c r="C27" s="496"/>
      <c r="D27" s="496"/>
      <c r="E27" s="496"/>
      <c r="F27" s="496"/>
      <c r="G27" s="664"/>
      <c r="H27" s="476"/>
      <c r="I27" s="335"/>
      <c r="J27" s="335"/>
      <c r="K27" s="480"/>
      <c r="L27" s="340"/>
      <c r="M27" s="469"/>
      <c r="N27" s="974"/>
      <c r="O27" s="1000"/>
      <c r="P27" s="968"/>
      <c r="Q27" s="57" t="s">
        <v>37</v>
      </c>
      <c r="R27" s="531">
        <v>3</v>
      </c>
      <c r="S27" s="610"/>
      <c r="T27" s="381"/>
      <c r="U27" s="530"/>
    </row>
    <row r="28" spans="1:21" ht="23.25" customHeight="1">
      <c r="A28" s="663"/>
      <c r="B28" s="496"/>
      <c r="C28" s="496"/>
      <c r="D28" s="496"/>
      <c r="E28" s="496"/>
      <c r="F28" s="496"/>
      <c r="G28" s="1017" t="s">
        <v>54</v>
      </c>
      <c r="H28" s="1001" t="s">
        <v>55</v>
      </c>
      <c r="I28" s="324">
        <v>1</v>
      </c>
      <c r="J28" s="325" t="s">
        <v>23</v>
      </c>
      <c r="K28" s="326">
        <v>100</v>
      </c>
      <c r="L28" s="513">
        <f>(T28+T40)/2</f>
        <v>100</v>
      </c>
      <c r="M28" s="327">
        <f>L28/K28*100</f>
        <v>100</v>
      </c>
      <c r="N28" s="1001" t="s">
        <v>56</v>
      </c>
      <c r="O28" s="1001" t="s">
        <v>57</v>
      </c>
      <c r="P28" s="964">
        <v>1</v>
      </c>
      <c r="Q28" s="366" t="s">
        <v>26</v>
      </c>
      <c r="R28" s="442">
        <v>100</v>
      </c>
      <c r="S28" s="383">
        <f>(T32+T36+T40)/3</f>
        <v>100</v>
      </c>
      <c r="T28" s="369">
        <f>S28/R28*100</f>
        <v>100</v>
      </c>
      <c r="U28" s="665"/>
    </row>
    <row r="29" spans="1:21" ht="23.25" customHeight="1">
      <c r="A29" s="663"/>
      <c r="B29" s="496"/>
      <c r="C29" s="496"/>
      <c r="D29" s="496"/>
      <c r="E29" s="496"/>
      <c r="F29" s="496"/>
      <c r="G29" s="1018"/>
      <c r="H29" s="980"/>
      <c r="I29" s="501"/>
      <c r="J29" s="330" t="s">
        <v>28</v>
      </c>
      <c r="K29" s="331">
        <v>100</v>
      </c>
      <c r="L29" s="332">
        <f>(T29+T41)/2</f>
        <v>0</v>
      </c>
      <c r="M29" s="332">
        <f>L29/K29*100</f>
        <v>0</v>
      </c>
      <c r="N29" s="980"/>
      <c r="O29" s="980"/>
      <c r="P29" s="965"/>
      <c r="Q29" s="372" t="s">
        <v>31</v>
      </c>
      <c r="R29" s="331">
        <v>100</v>
      </c>
      <c r="S29" s="386">
        <f>(T33+T37)/2</f>
        <v>0</v>
      </c>
      <c r="T29" s="374">
        <f t="shared" si="2"/>
        <v>0</v>
      </c>
      <c r="U29" s="565"/>
    </row>
    <row r="30" spans="1:21" ht="22.5" customHeight="1">
      <c r="A30" s="663"/>
      <c r="B30" s="496"/>
      <c r="C30" s="496"/>
      <c r="D30" s="496"/>
      <c r="E30" s="496"/>
      <c r="F30" s="496"/>
      <c r="G30" s="1018"/>
      <c r="H30" s="980"/>
      <c r="I30" s="501"/>
      <c r="J30" s="330" t="s">
        <v>33</v>
      </c>
      <c r="K30" s="331">
        <v>100</v>
      </c>
      <c r="L30" s="332">
        <f>T30</f>
        <v>0</v>
      </c>
      <c r="M30" s="332">
        <f>L30/K30*100</f>
        <v>0</v>
      </c>
      <c r="N30" s="980"/>
      <c r="O30" s="980"/>
      <c r="P30" s="376"/>
      <c r="Q30" s="372" t="s">
        <v>34</v>
      </c>
      <c r="R30" s="373">
        <v>100</v>
      </c>
      <c r="S30" s="543">
        <f>T34</f>
        <v>0</v>
      </c>
      <c r="T30" s="529">
        <f t="shared" si="2"/>
        <v>0</v>
      </c>
      <c r="U30" s="666"/>
    </row>
    <row r="31" spans="1:21" ht="27.75" customHeight="1" thickBot="1">
      <c r="A31" s="663"/>
      <c r="B31" s="496"/>
      <c r="C31" s="496"/>
      <c r="D31" s="496"/>
      <c r="E31" s="496"/>
      <c r="F31" s="496"/>
      <c r="G31" s="1019"/>
      <c r="H31" s="980"/>
      <c r="I31" s="501"/>
      <c r="J31" s="514" t="s">
        <v>36</v>
      </c>
      <c r="K31" s="515">
        <v>100</v>
      </c>
      <c r="L31" s="516">
        <f>(T31+T43)/2</f>
        <v>0</v>
      </c>
      <c r="M31" s="516">
        <f>L31/K31*100</f>
        <v>0</v>
      </c>
      <c r="N31" s="1002"/>
      <c r="O31" s="1002"/>
      <c r="P31" s="517"/>
      <c r="Q31" s="544" t="s">
        <v>37</v>
      </c>
      <c r="R31" s="545">
        <v>100</v>
      </c>
      <c r="S31" s="546">
        <f>(T35+T39+T47)/3</f>
        <v>0</v>
      </c>
      <c r="T31" s="547">
        <f t="shared" si="2"/>
        <v>0</v>
      </c>
      <c r="U31" s="667"/>
    </row>
    <row r="32" spans="1:21" ht="25.5" customHeight="1">
      <c r="A32" s="663"/>
      <c r="B32" s="496"/>
      <c r="C32" s="496"/>
      <c r="D32" s="496"/>
      <c r="E32" s="496"/>
      <c r="F32" s="496"/>
      <c r="G32" s="664"/>
      <c r="H32" s="479"/>
      <c r="I32" s="335"/>
      <c r="J32" s="335"/>
      <c r="K32" s="480"/>
      <c r="L32" s="478"/>
      <c r="M32" s="480"/>
      <c r="N32" s="972" t="s">
        <v>58</v>
      </c>
      <c r="O32" s="972" t="s">
        <v>59</v>
      </c>
      <c r="P32" s="956" t="s">
        <v>467</v>
      </c>
      <c r="Q32" s="482" t="s">
        <v>26</v>
      </c>
      <c r="R32" s="531">
        <v>2</v>
      </c>
      <c r="S32" s="548">
        <v>2</v>
      </c>
      <c r="T32" s="640">
        <f t="shared" si="2"/>
        <v>100</v>
      </c>
      <c r="U32" s="668"/>
    </row>
    <row r="33" spans="1:21" ht="27.75" customHeight="1">
      <c r="A33" s="663"/>
      <c r="B33" s="496"/>
      <c r="C33" s="496"/>
      <c r="D33" s="496"/>
      <c r="E33" s="496"/>
      <c r="F33" s="496"/>
      <c r="G33" s="664"/>
      <c r="H33" s="479"/>
      <c r="I33" s="335"/>
      <c r="J33" s="335"/>
      <c r="K33" s="480"/>
      <c r="L33" s="478"/>
      <c r="M33" s="480"/>
      <c r="N33" s="973"/>
      <c r="O33" s="973"/>
      <c r="P33" s="956"/>
      <c r="Q33" s="59" t="s">
        <v>31</v>
      </c>
      <c r="R33" s="459">
        <v>2</v>
      </c>
      <c r="S33" s="457"/>
      <c r="T33" s="576"/>
      <c r="U33" s="669"/>
    </row>
    <row r="34" spans="1:21" ht="27" customHeight="1">
      <c r="A34" s="663"/>
      <c r="B34" s="496"/>
      <c r="C34" s="496"/>
      <c r="D34" s="496"/>
      <c r="E34" s="496"/>
      <c r="F34" s="496"/>
      <c r="G34" s="664"/>
      <c r="H34" s="479"/>
      <c r="I34" s="335"/>
      <c r="J34" s="335"/>
      <c r="K34" s="480"/>
      <c r="L34" s="478"/>
      <c r="M34" s="480"/>
      <c r="N34" s="973"/>
      <c r="O34" s="973"/>
      <c r="P34" s="956"/>
      <c r="Q34" s="59" t="s">
        <v>34</v>
      </c>
      <c r="R34" s="531">
        <v>2</v>
      </c>
      <c r="S34" s="549"/>
      <c r="T34" s="457"/>
      <c r="U34" s="669"/>
    </row>
    <row r="35" spans="1:21" ht="36" customHeight="1">
      <c r="A35" s="663"/>
      <c r="B35" s="496"/>
      <c r="C35" s="496"/>
      <c r="D35" s="496"/>
      <c r="E35" s="496"/>
      <c r="F35" s="496"/>
      <c r="G35" s="664"/>
      <c r="H35" s="479"/>
      <c r="I35" s="335"/>
      <c r="J35" s="335"/>
      <c r="K35" s="480"/>
      <c r="L35" s="478"/>
      <c r="M35" s="480"/>
      <c r="N35" s="974"/>
      <c r="O35" s="974"/>
      <c r="P35" s="956"/>
      <c r="Q35" s="57" t="s">
        <v>37</v>
      </c>
      <c r="R35" s="531">
        <v>2</v>
      </c>
      <c r="S35" s="457"/>
      <c r="T35" s="641"/>
      <c r="U35" s="669"/>
    </row>
    <row r="36" spans="1:21" ht="21.75" customHeight="1">
      <c r="A36" s="663"/>
      <c r="B36" s="496"/>
      <c r="C36" s="496"/>
      <c r="D36" s="496"/>
      <c r="E36" s="496"/>
      <c r="F36" s="496"/>
      <c r="G36" s="664"/>
      <c r="H36" s="479"/>
      <c r="I36" s="335"/>
      <c r="J36" s="335"/>
      <c r="K36" s="480"/>
      <c r="L36" s="478"/>
      <c r="M36" s="480"/>
      <c r="N36" s="972" t="s">
        <v>60</v>
      </c>
      <c r="O36" s="972" t="s">
        <v>61</v>
      </c>
      <c r="P36" s="956" t="s">
        <v>468</v>
      </c>
      <c r="Q36" s="59" t="s">
        <v>26</v>
      </c>
      <c r="R36" s="531">
        <v>1</v>
      </c>
      <c r="S36" s="457">
        <v>1</v>
      </c>
      <c r="T36" s="550">
        <f>S36/R36*100</f>
        <v>100</v>
      </c>
      <c r="U36" s="669"/>
    </row>
    <row r="37" spans="1:21" ht="21" customHeight="1">
      <c r="A37" s="663"/>
      <c r="B37" s="496"/>
      <c r="C37" s="496"/>
      <c r="D37" s="496"/>
      <c r="E37" s="496"/>
      <c r="F37" s="496"/>
      <c r="G37" s="664"/>
      <c r="H37" s="479"/>
      <c r="I37" s="335"/>
      <c r="J37" s="335"/>
      <c r="K37" s="480"/>
      <c r="L37" s="478"/>
      <c r="M37" s="480"/>
      <c r="N37" s="973"/>
      <c r="O37" s="973"/>
      <c r="P37" s="956"/>
      <c r="Q37" s="59" t="s">
        <v>31</v>
      </c>
      <c r="R37" s="459">
        <v>1</v>
      </c>
      <c r="S37" s="440"/>
      <c r="T37" s="550"/>
      <c r="U37" s="669"/>
    </row>
    <row r="38" spans="1:21" ht="22.5" customHeight="1">
      <c r="A38" s="663"/>
      <c r="B38" s="496"/>
      <c r="C38" s="496"/>
      <c r="D38" s="496"/>
      <c r="E38" s="496"/>
      <c r="F38" s="496"/>
      <c r="G38" s="664"/>
      <c r="H38" s="479"/>
      <c r="I38" s="335"/>
      <c r="J38" s="335"/>
      <c r="K38" s="480"/>
      <c r="L38" s="478"/>
      <c r="M38" s="480"/>
      <c r="N38" s="973"/>
      <c r="O38" s="973"/>
      <c r="P38" s="956"/>
      <c r="Q38" s="59" t="s">
        <v>34</v>
      </c>
      <c r="R38" s="531">
        <v>1</v>
      </c>
      <c r="S38" s="611"/>
      <c r="T38" s="550"/>
      <c r="U38" s="669"/>
    </row>
    <row r="39" spans="1:21" ht="25.5" customHeight="1" thickBot="1">
      <c r="A39" s="663"/>
      <c r="B39" s="496"/>
      <c r="C39" s="496"/>
      <c r="D39" s="496"/>
      <c r="E39" s="496"/>
      <c r="F39" s="496"/>
      <c r="G39" s="664"/>
      <c r="H39" s="479"/>
      <c r="I39" s="335"/>
      <c r="J39" s="335"/>
      <c r="K39" s="480"/>
      <c r="L39" s="478"/>
      <c r="M39" s="480"/>
      <c r="N39" s="974"/>
      <c r="O39" s="974"/>
      <c r="P39" s="956"/>
      <c r="Q39" s="464" t="s">
        <v>37</v>
      </c>
      <c r="R39" s="531">
        <v>1</v>
      </c>
      <c r="S39" s="610"/>
      <c r="T39" s="550"/>
      <c r="U39" s="670"/>
    </row>
    <row r="40" spans="1:21" ht="22.5" customHeight="1">
      <c r="A40" s="663"/>
      <c r="B40" s="496"/>
      <c r="C40" s="496"/>
      <c r="D40" s="496"/>
      <c r="E40" s="496"/>
      <c r="F40" s="496"/>
      <c r="G40" s="664"/>
      <c r="H40" s="479"/>
      <c r="I40" s="335"/>
      <c r="J40" s="335"/>
      <c r="K40" s="480"/>
      <c r="L40" s="478"/>
      <c r="M40" s="480"/>
      <c r="N40" s="1001" t="s">
        <v>62</v>
      </c>
      <c r="O40" s="1001" t="s">
        <v>63</v>
      </c>
      <c r="P40" s="518">
        <v>1</v>
      </c>
      <c r="Q40" s="366" t="s">
        <v>64</v>
      </c>
      <c r="R40" s="413">
        <v>100</v>
      </c>
      <c r="S40" s="551">
        <f>T44</f>
        <v>100</v>
      </c>
      <c r="T40" s="413">
        <f t="shared" ref="T40:T44" si="3">S40/R40*100</f>
        <v>100</v>
      </c>
      <c r="U40" s="671"/>
    </row>
    <row r="41" spans="1:21" ht="25.5" customHeight="1">
      <c r="A41" s="663"/>
      <c r="B41" s="496"/>
      <c r="C41" s="496"/>
      <c r="D41" s="496"/>
      <c r="E41" s="496"/>
      <c r="F41" s="496"/>
      <c r="G41" s="664"/>
      <c r="H41" s="479"/>
      <c r="I41" s="335"/>
      <c r="J41" s="335"/>
      <c r="K41" s="480"/>
      <c r="L41" s="478"/>
      <c r="M41" s="480"/>
      <c r="N41" s="980"/>
      <c r="O41" s="980"/>
      <c r="P41" s="519"/>
      <c r="Q41" s="372" t="s">
        <v>65</v>
      </c>
      <c r="R41" s="406">
        <v>100</v>
      </c>
      <c r="S41" s="399">
        <f>T45</f>
        <v>0</v>
      </c>
      <c r="T41" s="552">
        <f t="shared" si="3"/>
        <v>0</v>
      </c>
      <c r="U41" s="672"/>
    </row>
    <row r="42" spans="1:21" ht="25.5" customHeight="1">
      <c r="A42" s="663"/>
      <c r="B42" s="496"/>
      <c r="C42" s="496"/>
      <c r="D42" s="496"/>
      <c r="E42" s="496"/>
      <c r="F42" s="496"/>
      <c r="G42" s="664"/>
      <c r="H42" s="479"/>
      <c r="I42" s="335"/>
      <c r="J42" s="335"/>
      <c r="K42" s="480"/>
      <c r="L42" s="478"/>
      <c r="M42" s="480"/>
      <c r="N42" s="980"/>
      <c r="O42" s="980"/>
      <c r="P42" s="519"/>
      <c r="Q42" s="372" t="s">
        <v>66</v>
      </c>
      <c r="R42" s="406">
        <v>0</v>
      </c>
      <c r="S42" s="399">
        <f>T46</f>
        <v>0</v>
      </c>
      <c r="T42" s="552">
        <v>0</v>
      </c>
      <c r="U42" s="672"/>
    </row>
    <row r="43" spans="1:21" ht="23.25" customHeight="1">
      <c r="A43" s="663"/>
      <c r="B43" s="496"/>
      <c r="C43" s="496"/>
      <c r="D43" s="496"/>
      <c r="E43" s="496"/>
      <c r="F43" s="496"/>
      <c r="G43" s="664"/>
      <c r="H43" s="479"/>
      <c r="I43" s="335"/>
      <c r="J43" s="335"/>
      <c r="K43" s="480"/>
      <c r="L43" s="478"/>
      <c r="M43" s="480"/>
      <c r="N43" s="993"/>
      <c r="O43" s="993"/>
      <c r="P43" s="520"/>
      <c r="Q43" s="414" t="s">
        <v>67</v>
      </c>
      <c r="R43" s="406">
        <v>100</v>
      </c>
      <c r="S43" s="399">
        <f>T47</f>
        <v>0</v>
      </c>
      <c r="T43" s="552">
        <f t="shared" si="3"/>
        <v>0</v>
      </c>
      <c r="U43" s="673"/>
    </row>
    <row r="44" spans="1:21" ht="20.25" customHeight="1">
      <c r="A44" s="663"/>
      <c r="B44" s="496"/>
      <c r="C44" s="496"/>
      <c r="D44" s="496"/>
      <c r="E44" s="496"/>
      <c r="F44" s="496"/>
      <c r="G44" s="664"/>
      <c r="H44" s="479"/>
      <c r="I44" s="335"/>
      <c r="J44" s="335"/>
      <c r="K44" s="480"/>
      <c r="L44" s="478"/>
      <c r="M44" s="480"/>
      <c r="N44" s="972" t="s">
        <v>68</v>
      </c>
      <c r="O44" s="972" t="s">
        <v>69</v>
      </c>
      <c r="P44" s="956" t="s">
        <v>468</v>
      </c>
      <c r="Q44" s="59" t="s">
        <v>26</v>
      </c>
      <c r="R44" s="531">
        <v>1</v>
      </c>
      <c r="S44" s="460">
        <v>1</v>
      </c>
      <c r="T44" s="457">
        <f t="shared" si="3"/>
        <v>100</v>
      </c>
      <c r="U44" s="487"/>
    </row>
    <row r="45" spans="1:21" ht="20.25" customHeight="1">
      <c r="A45" s="663"/>
      <c r="B45" s="496"/>
      <c r="C45" s="496"/>
      <c r="D45" s="496"/>
      <c r="E45" s="496"/>
      <c r="F45" s="496"/>
      <c r="G45" s="664"/>
      <c r="H45" s="479"/>
      <c r="I45" s="335"/>
      <c r="J45" s="335"/>
      <c r="K45" s="480"/>
      <c r="L45" s="478"/>
      <c r="M45" s="480"/>
      <c r="N45" s="973"/>
      <c r="O45" s="973"/>
      <c r="P45" s="956"/>
      <c r="Q45" s="59" t="s">
        <v>31</v>
      </c>
      <c r="R45" s="459">
        <v>1</v>
      </c>
      <c r="S45" s="393"/>
      <c r="T45" s="457"/>
      <c r="U45" s="484"/>
    </row>
    <row r="46" spans="1:21" ht="20.25" customHeight="1">
      <c r="A46" s="663"/>
      <c r="B46" s="496"/>
      <c r="C46" s="496"/>
      <c r="D46" s="496"/>
      <c r="E46" s="496"/>
      <c r="F46" s="496"/>
      <c r="G46" s="664"/>
      <c r="H46" s="479"/>
      <c r="I46" s="335"/>
      <c r="J46" s="335"/>
      <c r="K46" s="480"/>
      <c r="L46" s="478"/>
      <c r="M46" s="480"/>
      <c r="N46" s="973"/>
      <c r="O46" s="973"/>
      <c r="P46" s="956"/>
      <c r="Q46" s="59" t="s">
        <v>34</v>
      </c>
      <c r="R46" s="531">
        <v>1</v>
      </c>
      <c r="S46" s="611"/>
      <c r="T46" s="457"/>
      <c r="U46" s="484"/>
    </row>
    <row r="47" spans="1:21" ht="111.75" customHeight="1" thickBot="1">
      <c r="A47" s="663"/>
      <c r="B47" s="496"/>
      <c r="C47" s="496"/>
      <c r="D47" s="496"/>
      <c r="E47" s="496"/>
      <c r="F47" s="496"/>
      <c r="G47" s="664"/>
      <c r="H47" s="479"/>
      <c r="I47" s="335"/>
      <c r="J47" s="335"/>
      <c r="K47" s="480"/>
      <c r="L47" s="480"/>
      <c r="M47" s="480"/>
      <c r="N47" s="974"/>
      <c r="O47" s="974"/>
      <c r="P47" s="956"/>
      <c r="Q47" s="464" t="s">
        <v>37</v>
      </c>
      <c r="R47" s="531">
        <v>1</v>
      </c>
      <c r="S47" s="610"/>
      <c r="T47" s="457"/>
      <c r="U47" s="553"/>
    </row>
    <row r="48" spans="1:21" ht="20.25" customHeight="1">
      <c r="A48" s="663"/>
      <c r="B48" s="496"/>
      <c r="C48" s="496"/>
      <c r="D48" s="496"/>
      <c r="E48" s="496"/>
      <c r="F48" s="496"/>
      <c r="G48" s="1017" t="s">
        <v>71</v>
      </c>
      <c r="H48" s="978" t="s">
        <v>72</v>
      </c>
      <c r="I48" s="324">
        <v>1</v>
      </c>
      <c r="J48" s="325" t="s">
        <v>23</v>
      </c>
      <c r="K48" s="326">
        <v>100</v>
      </c>
      <c r="L48" s="326">
        <f>T48</f>
        <v>100</v>
      </c>
      <c r="M48" s="326">
        <f>L48/K48*100</f>
        <v>100</v>
      </c>
      <c r="N48" s="978" t="s">
        <v>73</v>
      </c>
      <c r="O48" s="978" t="s">
        <v>74</v>
      </c>
      <c r="P48" s="964">
        <v>1</v>
      </c>
      <c r="Q48" s="366" t="s">
        <v>26</v>
      </c>
      <c r="R48" s="442">
        <v>100</v>
      </c>
      <c r="S48" s="368">
        <f>T52</f>
        <v>100</v>
      </c>
      <c r="T48" s="384">
        <f t="shared" ref="T48:T52" si="4">S48/R48*100</f>
        <v>100</v>
      </c>
      <c r="U48" s="554"/>
    </row>
    <row r="49" spans="1:21" ht="20.25" customHeight="1">
      <c r="A49" s="663"/>
      <c r="B49" s="496"/>
      <c r="C49" s="496"/>
      <c r="D49" s="496"/>
      <c r="E49" s="496"/>
      <c r="F49" s="496"/>
      <c r="G49" s="1018"/>
      <c r="H49" s="979"/>
      <c r="I49" s="501"/>
      <c r="J49" s="330" t="s">
        <v>28</v>
      </c>
      <c r="K49" s="331">
        <v>100</v>
      </c>
      <c r="L49" s="503">
        <f>T49</f>
        <v>0</v>
      </c>
      <c r="M49" s="503">
        <f>L49/K49*100</f>
        <v>0</v>
      </c>
      <c r="N49" s="979" t="s">
        <v>75</v>
      </c>
      <c r="O49" s="979" t="s">
        <v>76</v>
      </c>
      <c r="P49" s="965"/>
      <c r="Q49" s="372" t="s">
        <v>31</v>
      </c>
      <c r="R49" s="331">
        <v>100</v>
      </c>
      <c r="S49" s="61">
        <f>T53</f>
        <v>0</v>
      </c>
      <c r="T49" s="374">
        <f t="shared" si="4"/>
        <v>0</v>
      </c>
      <c r="U49" s="555"/>
    </row>
    <row r="50" spans="1:21" ht="20.25" customHeight="1">
      <c r="A50" s="663"/>
      <c r="B50" s="496"/>
      <c r="C50" s="496"/>
      <c r="D50" s="496"/>
      <c r="E50" s="496"/>
      <c r="F50" s="496"/>
      <c r="G50" s="1018"/>
      <c r="H50" s="979"/>
      <c r="I50" s="501"/>
      <c r="J50" s="330" t="s">
        <v>33</v>
      </c>
      <c r="K50" s="331">
        <v>100</v>
      </c>
      <c r="L50" s="503">
        <f>T50</f>
        <v>0</v>
      </c>
      <c r="M50" s="503">
        <f t="shared" ref="M50:M51" si="5">L50/K50*100</f>
        <v>0</v>
      </c>
      <c r="N50" s="979"/>
      <c r="O50" s="979"/>
      <c r="P50" s="376"/>
      <c r="Q50" s="372" t="s">
        <v>34</v>
      </c>
      <c r="R50" s="373">
        <v>100</v>
      </c>
      <c r="S50" s="61">
        <f>T54</f>
        <v>0</v>
      </c>
      <c r="T50" s="556">
        <f t="shared" si="4"/>
        <v>0</v>
      </c>
      <c r="U50" s="555"/>
    </row>
    <row r="51" spans="1:21" ht="33.75" customHeight="1" thickBot="1">
      <c r="A51" s="663"/>
      <c r="B51" s="496"/>
      <c r="C51" s="496"/>
      <c r="D51" s="496"/>
      <c r="E51" s="496"/>
      <c r="F51" s="496"/>
      <c r="G51" s="1020"/>
      <c r="H51" s="1023"/>
      <c r="I51" s="521"/>
      <c r="J51" s="514" t="s">
        <v>36</v>
      </c>
      <c r="K51" s="515">
        <v>100</v>
      </c>
      <c r="L51" s="522">
        <f>T51</f>
        <v>0</v>
      </c>
      <c r="M51" s="503">
        <f t="shared" si="5"/>
        <v>0</v>
      </c>
      <c r="N51" s="1002"/>
      <c r="O51" s="1002"/>
      <c r="P51" s="517"/>
      <c r="Q51" s="544" t="s">
        <v>37</v>
      </c>
      <c r="R51" s="545">
        <v>100</v>
      </c>
      <c r="S51" s="557">
        <f>T55</f>
        <v>0</v>
      </c>
      <c r="T51" s="390">
        <f t="shared" si="4"/>
        <v>0</v>
      </c>
      <c r="U51" s="558"/>
    </row>
    <row r="52" spans="1:21" ht="24" customHeight="1">
      <c r="A52" s="663"/>
      <c r="B52" s="496"/>
      <c r="C52" s="496"/>
      <c r="D52" s="496"/>
      <c r="E52" s="496"/>
      <c r="F52" s="496"/>
      <c r="G52" s="664"/>
      <c r="H52" s="476"/>
      <c r="I52" s="335"/>
      <c r="J52" s="335"/>
      <c r="K52" s="480"/>
      <c r="L52" s="480"/>
      <c r="M52" s="347"/>
      <c r="N52" s="1003" t="s">
        <v>77</v>
      </c>
      <c r="O52" s="1003" t="s">
        <v>78</v>
      </c>
      <c r="P52" s="956" t="s">
        <v>40</v>
      </c>
      <c r="Q52" s="482" t="s">
        <v>26</v>
      </c>
      <c r="R52" s="531">
        <v>3</v>
      </c>
      <c r="S52" s="587" t="s">
        <v>53</v>
      </c>
      <c r="T52" s="560">
        <f t="shared" si="4"/>
        <v>100</v>
      </c>
      <c r="U52" s="486"/>
    </row>
    <row r="53" spans="1:21" ht="24" customHeight="1">
      <c r="A53" s="663"/>
      <c r="B53" s="496"/>
      <c r="C53" s="496"/>
      <c r="D53" s="496"/>
      <c r="E53" s="496"/>
      <c r="F53" s="496"/>
      <c r="G53" s="664"/>
      <c r="H53" s="476"/>
      <c r="I53" s="335"/>
      <c r="J53" s="335"/>
      <c r="K53" s="480"/>
      <c r="L53" s="480"/>
      <c r="M53" s="480"/>
      <c r="N53" s="973"/>
      <c r="O53" s="973"/>
      <c r="P53" s="956"/>
      <c r="Q53" s="59" t="s">
        <v>31</v>
      </c>
      <c r="R53" s="459">
        <v>3</v>
      </c>
      <c r="S53" s="561"/>
      <c r="T53" s="475"/>
      <c r="U53" s="484"/>
    </row>
    <row r="54" spans="1:21" ht="22.5" customHeight="1">
      <c r="A54" s="663"/>
      <c r="B54" s="496"/>
      <c r="C54" s="496"/>
      <c r="D54" s="496"/>
      <c r="E54" s="496"/>
      <c r="F54" s="496"/>
      <c r="G54" s="664"/>
      <c r="H54" s="476"/>
      <c r="I54" s="335"/>
      <c r="J54" s="335"/>
      <c r="K54" s="480"/>
      <c r="L54" s="480"/>
      <c r="M54" s="480"/>
      <c r="N54" s="973"/>
      <c r="O54" s="973"/>
      <c r="P54" s="956"/>
      <c r="Q54" s="59" t="s">
        <v>34</v>
      </c>
      <c r="R54" s="531">
        <v>3</v>
      </c>
      <c r="S54" s="561"/>
      <c r="T54" s="559"/>
      <c r="U54" s="484"/>
    </row>
    <row r="55" spans="1:21" ht="22.5" customHeight="1" thickBot="1">
      <c r="A55" s="663"/>
      <c r="B55" s="496"/>
      <c r="C55" s="496"/>
      <c r="D55" s="496"/>
      <c r="E55" s="496"/>
      <c r="F55" s="496"/>
      <c r="G55" s="664"/>
      <c r="H55" s="476"/>
      <c r="I55" s="335"/>
      <c r="J55" s="335"/>
      <c r="K55" s="480"/>
      <c r="L55" s="480"/>
      <c r="M55" s="480"/>
      <c r="N55" s="974"/>
      <c r="O55" s="974"/>
      <c r="P55" s="956"/>
      <c r="Q55" s="464" t="s">
        <v>37</v>
      </c>
      <c r="R55" s="531">
        <v>3</v>
      </c>
      <c r="S55" s="475"/>
      <c r="T55" s="559"/>
      <c r="U55" s="486"/>
    </row>
    <row r="56" spans="1:21" ht="24" customHeight="1">
      <c r="A56" s="663"/>
      <c r="B56" s="496"/>
      <c r="C56" s="496"/>
      <c r="D56" s="496"/>
      <c r="E56" s="496"/>
      <c r="F56" s="496"/>
      <c r="G56" s="1017" t="s">
        <v>79</v>
      </c>
      <c r="H56" s="978" t="s">
        <v>80</v>
      </c>
      <c r="I56" s="324">
        <v>1</v>
      </c>
      <c r="J56" s="325" t="s">
        <v>23</v>
      </c>
      <c r="K56" s="326">
        <v>100</v>
      </c>
      <c r="L56" s="326">
        <f>T56</f>
        <v>100</v>
      </c>
      <c r="M56" s="503">
        <f>L56/K56*100</f>
        <v>100</v>
      </c>
      <c r="N56" s="978" t="s">
        <v>81</v>
      </c>
      <c r="O56" s="978" t="s">
        <v>82</v>
      </c>
      <c r="P56" s="964">
        <v>1</v>
      </c>
      <c r="Q56" s="366" t="s">
        <v>26</v>
      </c>
      <c r="R56" s="442">
        <v>100</v>
      </c>
      <c r="S56" s="442">
        <f>T64</f>
        <v>100</v>
      </c>
      <c r="T56" s="562">
        <f t="shared" ref="T56:T59" si="6">S56/R56*100</f>
        <v>100</v>
      </c>
      <c r="U56" s="563"/>
    </row>
    <row r="57" spans="1:21" ht="24" customHeight="1">
      <c r="A57" s="663"/>
      <c r="B57" s="496"/>
      <c r="C57" s="496"/>
      <c r="D57" s="496"/>
      <c r="E57" s="496"/>
      <c r="F57" s="496"/>
      <c r="G57" s="1018"/>
      <c r="H57" s="979"/>
      <c r="I57" s="501"/>
      <c r="J57" s="330" t="s">
        <v>28</v>
      </c>
      <c r="K57" s="373">
        <v>100</v>
      </c>
      <c r="L57" s="502">
        <f>T57</f>
        <v>0</v>
      </c>
      <c r="M57" s="503">
        <f>L57/K57*100</f>
        <v>0</v>
      </c>
      <c r="N57" s="979" t="s">
        <v>83</v>
      </c>
      <c r="O57" s="979"/>
      <c r="P57" s="965"/>
      <c r="Q57" s="372" t="s">
        <v>31</v>
      </c>
      <c r="R57" s="331">
        <v>100</v>
      </c>
      <c r="S57" s="564">
        <f>(T61+T65)/2</f>
        <v>0</v>
      </c>
      <c r="T57" s="502">
        <f t="shared" si="6"/>
        <v>0</v>
      </c>
      <c r="U57" s="565"/>
    </row>
    <row r="58" spans="1:21" ht="24" customHeight="1">
      <c r="A58" s="663"/>
      <c r="B58" s="496"/>
      <c r="C58" s="496"/>
      <c r="D58" s="496"/>
      <c r="E58" s="496"/>
      <c r="F58" s="496"/>
      <c r="G58" s="1018"/>
      <c r="H58" s="979"/>
      <c r="I58" s="501"/>
      <c r="J58" s="330" t="s">
        <v>33</v>
      </c>
      <c r="K58" s="331">
        <v>100</v>
      </c>
      <c r="L58" s="503">
        <f>T58</f>
        <v>0</v>
      </c>
      <c r="M58" s="503">
        <f>L58/K58*100</f>
        <v>0</v>
      </c>
      <c r="N58" s="979"/>
      <c r="O58" s="979"/>
      <c r="P58" s="376"/>
      <c r="Q58" s="372" t="s">
        <v>34</v>
      </c>
      <c r="R58" s="373">
        <v>100</v>
      </c>
      <c r="S58" s="333">
        <f>T66</f>
        <v>0</v>
      </c>
      <c r="T58" s="502">
        <f t="shared" si="6"/>
        <v>0</v>
      </c>
      <c r="U58" s="565"/>
    </row>
    <row r="59" spans="1:21" ht="39" customHeight="1">
      <c r="A59" s="663"/>
      <c r="B59" s="496"/>
      <c r="C59" s="496"/>
      <c r="D59" s="496"/>
      <c r="E59" s="496"/>
      <c r="F59" s="496"/>
      <c r="G59" s="1019"/>
      <c r="H59" s="979"/>
      <c r="I59" s="501"/>
      <c r="J59" s="330" t="s">
        <v>36</v>
      </c>
      <c r="K59" s="331">
        <v>100</v>
      </c>
      <c r="L59" s="503">
        <f>T59</f>
        <v>0</v>
      </c>
      <c r="M59" s="503">
        <f>L59/K59*100</f>
        <v>0</v>
      </c>
      <c r="N59" s="980"/>
      <c r="O59" s="980"/>
      <c r="P59" s="377"/>
      <c r="Q59" s="372" t="s">
        <v>37</v>
      </c>
      <c r="R59" s="373">
        <v>100</v>
      </c>
      <c r="S59" s="333">
        <f>(T63+T67)/2</f>
        <v>0</v>
      </c>
      <c r="T59" s="502">
        <f t="shared" si="6"/>
        <v>0</v>
      </c>
      <c r="U59" s="565"/>
    </row>
    <row r="60" spans="1:21" ht="24" customHeight="1">
      <c r="A60" s="663"/>
      <c r="B60" s="496"/>
      <c r="C60" s="496"/>
      <c r="D60" s="496"/>
      <c r="E60" s="496"/>
      <c r="F60" s="496"/>
      <c r="G60" s="662"/>
      <c r="H60" s="979"/>
      <c r="I60" s="501"/>
      <c r="J60" s="501"/>
      <c r="K60" s="505"/>
      <c r="L60" s="505"/>
      <c r="M60" s="661"/>
      <c r="N60" s="1003" t="s">
        <v>84</v>
      </c>
      <c r="O60" s="1003" t="s">
        <v>85</v>
      </c>
      <c r="P60" s="523" t="s">
        <v>86</v>
      </c>
      <c r="Q60" s="59" t="s">
        <v>87</v>
      </c>
      <c r="R60" s="60">
        <v>0</v>
      </c>
      <c r="S60" s="60">
        <v>0</v>
      </c>
      <c r="T60" s="502" t="s">
        <v>49</v>
      </c>
      <c r="U60" s="566"/>
    </row>
    <row r="61" spans="1:21" ht="24" customHeight="1">
      <c r="A61" s="663"/>
      <c r="B61" s="496"/>
      <c r="C61" s="496"/>
      <c r="D61" s="496"/>
      <c r="E61" s="496"/>
      <c r="F61" s="496"/>
      <c r="G61" s="662"/>
      <c r="H61" s="498"/>
      <c r="I61" s="501"/>
      <c r="J61" s="501"/>
      <c r="K61" s="505"/>
      <c r="L61" s="505"/>
      <c r="M61" s="661"/>
      <c r="N61" s="973"/>
      <c r="O61" s="973"/>
      <c r="P61" s="524"/>
      <c r="Q61" s="59" t="s">
        <v>88</v>
      </c>
      <c r="R61" s="60">
        <v>11</v>
      </c>
      <c r="S61" s="475"/>
      <c r="T61" s="502"/>
      <c r="U61" s="565"/>
    </row>
    <row r="62" spans="1:21" ht="24" customHeight="1">
      <c r="A62" s="663"/>
      <c r="B62" s="496"/>
      <c r="C62" s="496"/>
      <c r="D62" s="496"/>
      <c r="E62" s="496"/>
      <c r="F62" s="496"/>
      <c r="G62" s="662"/>
      <c r="H62" s="498"/>
      <c r="I62" s="501"/>
      <c r="J62" s="501"/>
      <c r="K62" s="505"/>
      <c r="L62" s="505"/>
      <c r="M62" s="661"/>
      <c r="N62" s="973"/>
      <c r="O62" s="973"/>
      <c r="P62" s="524"/>
      <c r="Q62" s="59" t="s">
        <v>33</v>
      </c>
      <c r="R62" s="60">
        <v>0</v>
      </c>
      <c r="S62" s="567"/>
      <c r="T62" s="475"/>
      <c r="U62" s="565"/>
    </row>
    <row r="63" spans="1:21" ht="27" customHeight="1">
      <c r="A63" s="663"/>
      <c r="B63" s="496"/>
      <c r="C63" s="496"/>
      <c r="D63" s="496"/>
      <c r="E63" s="496"/>
      <c r="F63" s="496"/>
      <c r="G63" s="662"/>
      <c r="H63" s="498"/>
      <c r="I63" s="501"/>
      <c r="J63" s="501"/>
      <c r="K63" s="505"/>
      <c r="L63" s="505"/>
      <c r="M63" s="661"/>
      <c r="N63" s="994"/>
      <c r="O63" s="994"/>
      <c r="P63" s="525"/>
      <c r="Q63" s="57" t="s">
        <v>36</v>
      </c>
      <c r="R63" s="568">
        <v>11</v>
      </c>
      <c r="S63" s="475"/>
      <c r="T63" s="502"/>
      <c r="U63" s="565"/>
    </row>
    <row r="64" spans="1:21" ht="24" customHeight="1">
      <c r="A64" s="663"/>
      <c r="B64" s="496"/>
      <c r="C64" s="496"/>
      <c r="D64" s="496"/>
      <c r="E64" s="496"/>
      <c r="F64" s="496"/>
      <c r="G64" s="662"/>
      <c r="H64" s="498"/>
      <c r="I64" s="501"/>
      <c r="J64" s="501"/>
      <c r="K64" s="505"/>
      <c r="L64" s="505"/>
      <c r="M64" s="661"/>
      <c r="N64" s="1003" t="s">
        <v>89</v>
      </c>
      <c r="O64" s="1003" t="s">
        <v>90</v>
      </c>
      <c r="P64" s="956" t="s">
        <v>52</v>
      </c>
      <c r="Q64" s="59" t="s">
        <v>26</v>
      </c>
      <c r="R64" s="532">
        <v>3</v>
      </c>
      <c r="S64" s="60">
        <v>3</v>
      </c>
      <c r="T64" s="502">
        <f t="shared" ref="T64" si="7">S64/R64*100</f>
        <v>100</v>
      </c>
      <c r="U64" s="565"/>
    </row>
    <row r="65" spans="1:21" ht="24" customHeight="1">
      <c r="A65" s="663"/>
      <c r="B65" s="496"/>
      <c r="C65" s="496"/>
      <c r="D65" s="496"/>
      <c r="E65" s="496"/>
      <c r="F65" s="496"/>
      <c r="G65" s="662"/>
      <c r="H65" s="498"/>
      <c r="I65" s="501"/>
      <c r="J65" s="501"/>
      <c r="K65" s="505"/>
      <c r="L65" s="505"/>
      <c r="M65" s="661"/>
      <c r="N65" s="973"/>
      <c r="O65" s="973"/>
      <c r="P65" s="956"/>
      <c r="Q65" s="59" t="s">
        <v>31</v>
      </c>
      <c r="R65" s="461">
        <v>3</v>
      </c>
      <c r="S65" s="60"/>
      <c r="T65" s="502"/>
      <c r="U65" s="565"/>
    </row>
    <row r="66" spans="1:21" ht="24" customHeight="1">
      <c r="A66" s="663"/>
      <c r="B66" s="496"/>
      <c r="C66" s="496"/>
      <c r="D66" s="496"/>
      <c r="E66" s="496"/>
      <c r="F66" s="496"/>
      <c r="G66" s="662"/>
      <c r="H66" s="498"/>
      <c r="I66" s="501"/>
      <c r="J66" s="501"/>
      <c r="K66" s="505"/>
      <c r="L66" s="505"/>
      <c r="M66" s="661"/>
      <c r="N66" s="973"/>
      <c r="O66" s="973"/>
      <c r="P66" s="956"/>
      <c r="Q66" s="59" t="s">
        <v>34</v>
      </c>
      <c r="R66" s="532">
        <v>3</v>
      </c>
      <c r="S66" s="60"/>
      <c r="T66" s="502"/>
      <c r="U66" s="565"/>
    </row>
    <row r="67" spans="1:21" ht="26.25" customHeight="1" thickBot="1">
      <c r="A67" s="663"/>
      <c r="B67" s="496"/>
      <c r="C67" s="496"/>
      <c r="D67" s="496"/>
      <c r="E67" s="496"/>
      <c r="F67" s="496"/>
      <c r="G67" s="662"/>
      <c r="H67" s="498"/>
      <c r="I67" s="501"/>
      <c r="J67" s="501"/>
      <c r="K67" s="505"/>
      <c r="L67" s="505"/>
      <c r="M67" s="661"/>
      <c r="N67" s="973"/>
      <c r="O67" s="973"/>
      <c r="P67" s="956"/>
      <c r="Q67" s="464" t="s">
        <v>37</v>
      </c>
      <c r="R67" s="531">
        <v>3</v>
      </c>
      <c r="S67" s="576"/>
      <c r="T67" s="642"/>
      <c r="U67" s="667"/>
    </row>
    <row r="68" spans="1:21" s="1" customFormat="1" ht="26.25" customHeight="1" thickBot="1">
      <c r="A68" s="1013" t="s">
        <v>91</v>
      </c>
      <c r="B68" s="1016" t="s">
        <v>92</v>
      </c>
      <c r="C68" s="912"/>
      <c r="D68" s="913" t="s">
        <v>469</v>
      </c>
      <c r="E68" s="914"/>
      <c r="F68" s="914"/>
      <c r="G68" s="981" t="s">
        <v>93</v>
      </c>
      <c r="H68" s="978" t="s">
        <v>94</v>
      </c>
      <c r="I68" s="324">
        <v>1</v>
      </c>
      <c r="J68" s="325" t="s">
        <v>23</v>
      </c>
      <c r="K68" s="326">
        <v>100</v>
      </c>
      <c r="L68" s="327">
        <f>(T68+T88+T100+T108+T120+T164+T184)/7</f>
        <v>93.055555555555557</v>
      </c>
      <c r="M68" s="574">
        <f t="shared" ref="M68:M71" si="8">L68/K68*100</f>
        <v>93.055555555555557</v>
      </c>
      <c r="N68" s="978" t="s">
        <v>95</v>
      </c>
      <c r="O68" s="978" t="s">
        <v>96</v>
      </c>
      <c r="P68" s="957">
        <v>1</v>
      </c>
      <c r="Q68" s="366" t="s">
        <v>26</v>
      </c>
      <c r="R68" s="367">
        <v>100</v>
      </c>
      <c r="S68" s="368">
        <f>(T80+T84)/2</f>
        <v>100</v>
      </c>
      <c r="T68" s="369">
        <f>S68/R68*100</f>
        <v>100</v>
      </c>
      <c r="U68" s="370"/>
    </row>
    <row r="69" spans="1:21" s="1" customFormat="1" ht="24.75" customHeight="1">
      <c r="A69" s="1012"/>
      <c r="B69" s="1015"/>
      <c r="C69" s="910"/>
      <c r="D69" s="911"/>
      <c r="E69" s="570"/>
      <c r="F69" s="570"/>
      <c r="G69" s="982"/>
      <c r="H69" s="979"/>
      <c r="I69" s="329"/>
      <c r="J69" s="330" t="s">
        <v>28</v>
      </c>
      <c r="K69" s="331">
        <v>100</v>
      </c>
      <c r="L69" s="327">
        <f>(T69+T89+T101+T109+T121+T165+T185)/7</f>
        <v>0</v>
      </c>
      <c r="M69" s="575">
        <f t="shared" si="8"/>
        <v>0</v>
      </c>
      <c r="N69" s="979"/>
      <c r="O69" s="979"/>
      <c r="P69" s="958"/>
      <c r="Q69" s="372" t="s">
        <v>31</v>
      </c>
      <c r="R69" s="373">
        <v>100</v>
      </c>
      <c r="S69" s="61">
        <f>(T73+T85)/2</f>
        <v>0</v>
      </c>
      <c r="T69" s="374">
        <f t="shared" ref="T69:T70" si="9">S69/R69*100</f>
        <v>0</v>
      </c>
      <c r="U69" s="375"/>
    </row>
    <row r="70" spans="1:21" s="1" customFormat="1" ht="24" customHeight="1">
      <c r="A70" s="1012"/>
      <c r="B70" s="1015"/>
      <c r="C70" s="910"/>
      <c r="D70" s="911"/>
      <c r="E70" s="570"/>
      <c r="F70" s="570"/>
      <c r="G70" s="982"/>
      <c r="H70" s="979"/>
      <c r="I70" s="335"/>
      <c r="J70" s="330" t="s">
        <v>33</v>
      </c>
      <c r="K70" s="331">
        <v>100</v>
      </c>
      <c r="L70" s="333">
        <f>(T70+T90+T102+T110+T122+T150+T166+T186)/8</f>
        <v>0</v>
      </c>
      <c r="M70" s="575">
        <f t="shared" si="8"/>
        <v>0</v>
      </c>
      <c r="N70" s="979"/>
      <c r="O70" s="979"/>
      <c r="P70" s="376"/>
      <c r="Q70" s="372" t="s">
        <v>34</v>
      </c>
      <c r="R70" s="373">
        <v>100</v>
      </c>
      <c r="S70" s="61">
        <f>(T74+T78+T86)/3</f>
        <v>0</v>
      </c>
      <c r="T70" s="374">
        <f t="shared" si="9"/>
        <v>0</v>
      </c>
      <c r="U70" s="375"/>
    </row>
    <row r="71" spans="1:21" s="1" customFormat="1" ht="22.5" customHeight="1">
      <c r="A71" s="1012"/>
      <c r="B71" s="1015"/>
      <c r="C71" s="910"/>
      <c r="D71" s="911"/>
      <c r="E71" s="570"/>
      <c r="F71" s="570"/>
      <c r="G71" s="1021"/>
      <c r="H71" s="336"/>
      <c r="I71" s="335"/>
      <c r="J71" s="330" t="s">
        <v>36</v>
      </c>
      <c r="K71" s="331">
        <v>100</v>
      </c>
      <c r="L71" s="333">
        <f>(T71+T91+T103+T111+T123+T151+T167+T187)/8</f>
        <v>0</v>
      </c>
      <c r="M71" s="332">
        <f t="shared" si="8"/>
        <v>0</v>
      </c>
      <c r="N71" s="334"/>
      <c r="O71" s="993"/>
      <c r="P71" s="377"/>
      <c r="Q71" s="414" t="s">
        <v>37</v>
      </c>
      <c r="R71" s="378">
        <v>100</v>
      </c>
      <c r="S71" s="894">
        <f>(T79+T83+T87)/3</f>
        <v>0</v>
      </c>
      <c r="T71" s="895">
        <f>S71/R71*100</f>
        <v>0</v>
      </c>
      <c r="U71" s="375"/>
    </row>
    <row r="72" spans="1:21" s="1" customFormat="1" ht="24" customHeight="1">
      <c r="A72" s="1012"/>
      <c r="B72" s="1015"/>
      <c r="C72" s="660"/>
      <c r="D72" s="569"/>
      <c r="E72" s="570"/>
      <c r="F72" s="570"/>
      <c r="G72" s="1021"/>
      <c r="H72" s="335"/>
      <c r="I72" s="336"/>
      <c r="J72" s="338"/>
      <c r="K72" s="339"/>
      <c r="L72" s="340"/>
      <c r="M72" s="340"/>
      <c r="N72" s="959" t="s">
        <v>97</v>
      </c>
      <c r="O72" s="959" t="s">
        <v>98</v>
      </c>
      <c r="P72" s="969" t="s">
        <v>99</v>
      </c>
      <c r="Q72" s="59" t="s">
        <v>26</v>
      </c>
      <c r="R72" s="807">
        <v>0</v>
      </c>
      <c r="S72" s="865">
        <v>0</v>
      </c>
      <c r="T72" s="866">
        <v>0</v>
      </c>
      <c r="U72" s="867"/>
    </row>
    <row r="73" spans="1:21" s="1" customFormat="1" ht="24" customHeight="1">
      <c r="A73" s="1012"/>
      <c r="B73" s="1015"/>
      <c r="C73" s="660"/>
      <c r="D73" s="569"/>
      <c r="E73" s="570"/>
      <c r="F73" s="570"/>
      <c r="G73" s="571"/>
      <c r="H73" s="335"/>
      <c r="I73" s="336"/>
      <c r="J73" s="338"/>
      <c r="K73" s="342"/>
      <c r="L73" s="340"/>
      <c r="M73" s="340"/>
      <c r="N73" s="959"/>
      <c r="O73" s="959"/>
      <c r="P73" s="969"/>
      <c r="Q73" s="59" t="s">
        <v>31</v>
      </c>
      <c r="R73" s="807">
        <v>1</v>
      </c>
      <c r="S73" s="788"/>
      <c r="T73" s="821"/>
      <c r="U73" s="830" t="s">
        <v>288</v>
      </c>
    </row>
    <row r="74" spans="1:21" s="1" customFormat="1" ht="22.5" customHeight="1">
      <c r="A74" s="1012"/>
      <c r="B74" s="1015"/>
      <c r="C74" s="660"/>
      <c r="D74" s="569"/>
      <c r="E74" s="570"/>
      <c r="F74" s="570"/>
      <c r="G74" s="571"/>
      <c r="H74" s="335"/>
      <c r="I74" s="336"/>
      <c r="J74" s="338"/>
      <c r="K74" s="342"/>
      <c r="L74" s="340"/>
      <c r="M74" s="340"/>
      <c r="N74" s="959"/>
      <c r="O74" s="959"/>
      <c r="P74" s="969"/>
      <c r="Q74" s="59" t="s">
        <v>34</v>
      </c>
      <c r="R74" s="808">
        <v>1</v>
      </c>
      <c r="S74" s="788"/>
      <c r="T74" s="821"/>
      <c r="U74" s="831" t="s">
        <v>235</v>
      </c>
    </row>
    <row r="75" spans="1:21" s="1" customFormat="1" ht="24" customHeight="1">
      <c r="A75" s="1012"/>
      <c r="B75" s="1015"/>
      <c r="C75" s="660"/>
      <c r="D75" s="569"/>
      <c r="E75" s="570"/>
      <c r="F75" s="570"/>
      <c r="G75" s="571"/>
      <c r="H75" s="335"/>
      <c r="I75" s="336"/>
      <c r="J75" s="338"/>
      <c r="K75" s="342"/>
      <c r="L75" s="340"/>
      <c r="M75" s="340"/>
      <c r="N75" s="959"/>
      <c r="O75" s="959"/>
      <c r="P75" s="969"/>
      <c r="Q75" s="59" t="s">
        <v>37</v>
      </c>
      <c r="R75" s="868">
        <v>0</v>
      </c>
      <c r="S75" s="869"/>
      <c r="T75" s="869"/>
      <c r="U75" s="830"/>
    </row>
    <row r="76" spans="1:21" s="1" customFormat="1" ht="24" customHeight="1">
      <c r="A76" s="674"/>
      <c r="B76" s="570"/>
      <c r="C76" s="572"/>
      <c r="D76" s="573"/>
      <c r="E76" s="570"/>
      <c r="F76" s="570"/>
      <c r="G76" s="571"/>
      <c r="H76" s="335"/>
      <c r="I76" s="336"/>
      <c r="J76" s="338"/>
      <c r="K76" s="342"/>
      <c r="L76" s="340"/>
      <c r="M76" s="340"/>
      <c r="N76" s="959" t="s">
        <v>101</v>
      </c>
      <c r="O76" s="959" t="s">
        <v>102</v>
      </c>
      <c r="P76" s="969" t="s">
        <v>99</v>
      </c>
      <c r="Q76" s="63" t="s">
        <v>26</v>
      </c>
      <c r="R76" s="807">
        <v>0</v>
      </c>
      <c r="S76" s="865">
        <v>0</v>
      </c>
      <c r="T76" s="866">
        <v>0</v>
      </c>
      <c r="U76" s="870"/>
    </row>
    <row r="77" spans="1:21" s="1" customFormat="1" ht="24" customHeight="1">
      <c r="A77" s="674"/>
      <c r="B77" s="570"/>
      <c r="C77" s="572"/>
      <c r="D77" s="573"/>
      <c r="E77" s="570"/>
      <c r="F77" s="570"/>
      <c r="G77" s="571"/>
      <c r="H77" s="335"/>
      <c r="I77" s="336"/>
      <c r="J77" s="338"/>
      <c r="K77" s="342"/>
      <c r="L77" s="340"/>
      <c r="M77" s="340"/>
      <c r="N77" s="959"/>
      <c r="O77" s="959"/>
      <c r="P77" s="969"/>
      <c r="Q77" s="59" t="s">
        <v>31</v>
      </c>
      <c r="R77" s="807">
        <v>0</v>
      </c>
      <c r="S77" s="871"/>
      <c r="T77" s="872"/>
      <c r="U77" s="830"/>
    </row>
    <row r="78" spans="1:21" s="1" customFormat="1" ht="24" customHeight="1">
      <c r="A78" s="674"/>
      <c r="B78" s="570"/>
      <c r="C78" s="572"/>
      <c r="D78" s="573"/>
      <c r="E78" s="570"/>
      <c r="F78" s="570"/>
      <c r="G78" s="571"/>
      <c r="H78" s="335"/>
      <c r="I78" s="336"/>
      <c r="J78" s="338"/>
      <c r="K78" s="342"/>
      <c r="L78" s="340"/>
      <c r="M78" s="340"/>
      <c r="N78" s="959"/>
      <c r="O78" s="959"/>
      <c r="P78" s="969"/>
      <c r="Q78" s="59" t="s">
        <v>34</v>
      </c>
      <c r="R78" s="807">
        <v>1</v>
      </c>
      <c r="S78" s="820"/>
      <c r="T78" s="821"/>
      <c r="U78" s="837" t="s">
        <v>287</v>
      </c>
    </row>
    <row r="79" spans="1:21" s="1" customFormat="1" ht="24" customHeight="1">
      <c r="A79" s="674"/>
      <c r="B79" s="570"/>
      <c r="C79" s="572"/>
      <c r="D79" s="573"/>
      <c r="E79" s="570"/>
      <c r="F79" s="570"/>
      <c r="G79" s="571"/>
      <c r="H79" s="335"/>
      <c r="I79" s="336"/>
      <c r="J79" s="338"/>
      <c r="K79" s="342"/>
      <c r="L79" s="340"/>
      <c r="M79" s="340"/>
      <c r="N79" s="959"/>
      <c r="O79" s="959"/>
      <c r="P79" s="969"/>
      <c r="Q79" s="57" t="s">
        <v>37</v>
      </c>
      <c r="R79" s="807">
        <v>1</v>
      </c>
      <c r="S79" s="891"/>
      <c r="T79" s="97"/>
      <c r="U79" s="837" t="s">
        <v>274</v>
      </c>
    </row>
    <row r="80" spans="1:21" s="1" customFormat="1" ht="24" customHeight="1">
      <c r="A80" s="674"/>
      <c r="B80" s="570"/>
      <c r="C80" s="572"/>
      <c r="D80" s="573"/>
      <c r="E80" s="570"/>
      <c r="F80" s="570"/>
      <c r="G80" s="571"/>
      <c r="H80" s="335"/>
      <c r="I80" s="336"/>
      <c r="J80" s="338"/>
      <c r="K80" s="342"/>
      <c r="L80" s="340"/>
      <c r="M80" s="340"/>
      <c r="N80" s="959" t="s">
        <v>103</v>
      </c>
      <c r="O80" s="959" t="s">
        <v>104</v>
      </c>
      <c r="P80" s="969" t="s">
        <v>99</v>
      </c>
      <c r="Q80" s="59" t="s">
        <v>26</v>
      </c>
      <c r="R80" s="807">
        <v>1</v>
      </c>
      <c r="S80" s="874" t="s">
        <v>100</v>
      </c>
      <c r="T80" s="152">
        <f>S80/R80*100</f>
        <v>100</v>
      </c>
      <c r="U80" s="157" t="s">
        <v>451</v>
      </c>
    </row>
    <row r="81" spans="1:21" s="1" customFormat="1" ht="24" customHeight="1">
      <c r="A81" s="674"/>
      <c r="B81" s="570"/>
      <c r="C81" s="572"/>
      <c r="D81" s="573"/>
      <c r="E81" s="570"/>
      <c r="F81" s="570"/>
      <c r="G81" s="571"/>
      <c r="H81" s="335"/>
      <c r="I81" s="336"/>
      <c r="J81" s="338"/>
      <c r="K81" s="342"/>
      <c r="L81" s="340"/>
      <c r="M81" s="340"/>
      <c r="N81" s="959"/>
      <c r="O81" s="959"/>
      <c r="P81" s="969"/>
      <c r="Q81" s="59" t="s">
        <v>31</v>
      </c>
      <c r="R81" s="807">
        <v>0</v>
      </c>
      <c r="S81" s="871"/>
      <c r="T81" s="839"/>
      <c r="U81" s="844"/>
    </row>
    <row r="82" spans="1:21" s="1" customFormat="1" ht="24" customHeight="1">
      <c r="A82" s="674"/>
      <c r="B82" s="570"/>
      <c r="C82" s="572"/>
      <c r="D82" s="573"/>
      <c r="E82" s="570"/>
      <c r="F82" s="570"/>
      <c r="G82" s="571"/>
      <c r="H82" s="335"/>
      <c r="I82" s="336"/>
      <c r="J82" s="338"/>
      <c r="K82" s="342"/>
      <c r="L82" s="340"/>
      <c r="M82" s="340"/>
      <c r="N82" s="959"/>
      <c r="O82" s="959"/>
      <c r="P82" s="969"/>
      <c r="Q82" s="59" t="s">
        <v>34</v>
      </c>
      <c r="R82" s="807"/>
      <c r="S82" s="871"/>
      <c r="T82" s="839"/>
      <c r="U82" s="844"/>
    </row>
    <row r="83" spans="1:21" s="1" customFormat="1" ht="24" customHeight="1">
      <c r="A83" s="674"/>
      <c r="B83" s="570"/>
      <c r="C83" s="572"/>
      <c r="D83" s="573"/>
      <c r="E83" s="570"/>
      <c r="F83" s="570"/>
      <c r="G83" s="571"/>
      <c r="H83" s="335"/>
      <c r="I83" s="336"/>
      <c r="J83" s="338"/>
      <c r="K83" s="342"/>
      <c r="L83" s="340"/>
      <c r="M83" s="340"/>
      <c r="N83" s="959"/>
      <c r="O83" s="959"/>
      <c r="P83" s="969"/>
      <c r="Q83" s="59" t="s">
        <v>37</v>
      </c>
      <c r="R83" s="808">
        <v>1</v>
      </c>
      <c r="S83" s="891"/>
      <c r="T83" s="893"/>
      <c r="U83" s="844" t="s">
        <v>236</v>
      </c>
    </row>
    <row r="84" spans="1:21" s="1" customFormat="1" ht="27.75" customHeight="1">
      <c r="A84" s="674"/>
      <c r="B84" s="570"/>
      <c r="C84" s="572"/>
      <c r="D84" s="573"/>
      <c r="E84" s="570"/>
      <c r="F84" s="570"/>
      <c r="G84" s="571"/>
      <c r="H84" s="335"/>
      <c r="I84" s="336"/>
      <c r="J84" s="338"/>
      <c r="K84" s="342"/>
      <c r="L84" s="340"/>
      <c r="M84" s="340"/>
      <c r="N84" s="959" t="s">
        <v>105</v>
      </c>
      <c r="O84" s="959" t="s">
        <v>106</v>
      </c>
      <c r="P84" s="970" t="s">
        <v>275</v>
      </c>
      <c r="Q84" s="63" t="s">
        <v>26</v>
      </c>
      <c r="R84" s="807">
        <v>4</v>
      </c>
      <c r="S84" s="874" t="s">
        <v>116</v>
      </c>
      <c r="T84" s="152">
        <f t="shared" ref="T84" si="10">S84/R84*100</f>
        <v>100</v>
      </c>
      <c r="U84" s="153" t="s">
        <v>463</v>
      </c>
    </row>
    <row r="85" spans="1:21" s="1" customFormat="1" ht="23.25" customHeight="1">
      <c r="A85" s="674"/>
      <c r="B85" s="570"/>
      <c r="C85" s="572"/>
      <c r="D85" s="573"/>
      <c r="E85" s="570"/>
      <c r="F85" s="570"/>
      <c r="G85" s="571"/>
      <c r="H85" s="335"/>
      <c r="I85" s="336"/>
      <c r="J85" s="338"/>
      <c r="K85" s="342"/>
      <c r="L85" s="340"/>
      <c r="M85" s="340"/>
      <c r="N85" s="959"/>
      <c r="O85" s="959"/>
      <c r="P85" s="969"/>
      <c r="Q85" s="59" t="s">
        <v>31</v>
      </c>
      <c r="R85" s="807">
        <v>2</v>
      </c>
      <c r="S85" s="873"/>
      <c r="T85" s="839"/>
      <c r="U85" s="875" t="s">
        <v>237</v>
      </c>
    </row>
    <row r="86" spans="1:21" s="1" customFormat="1" ht="24.75" customHeight="1">
      <c r="A86" s="674"/>
      <c r="B86" s="570"/>
      <c r="C86" s="572"/>
      <c r="D86" s="573"/>
      <c r="E86" s="570"/>
      <c r="F86" s="570"/>
      <c r="G86" s="571"/>
      <c r="H86" s="335"/>
      <c r="I86" s="336"/>
      <c r="J86" s="338"/>
      <c r="K86" s="342"/>
      <c r="L86" s="340"/>
      <c r="M86" s="340"/>
      <c r="N86" s="959"/>
      <c r="O86" s="959"/>
      <c r="P86" s="969"/>
      <c r="Q86" s="59" t="s">
        <v>34</v>
      </c>
      <c r="R86" s="807">
        <v>2</v>
      </c>
      <c r="S86" s="873"/>
      <c r="T86" s="839"/>
      <c r="U86" s="875" t="s">
        <v>237</v>
      </c>
    </row>
    <row r="87" spans="1:21" s="1" customFormat="1" ht="26.25" customHeight="1" thickBot="1">
      <c r="A87" s="674"/>
      <c r="B87" s="570"/>
      <c r="C87" s="572"/>
      <c r="D87" s="573"/>
      <c r="E87" s="570"/>
      <c r="F87" s="570"/>
      <c r="G87" s="571"/>
      <c r="H87" s="335"/>
      <c r="I87" s="336"/>
      <c r="J87" s="338"/>
      <c r="K87" s="342"/>
      <c r="L87" s="340"/>
      <c r="M87" s="340"/>
      <c r="N87" s="959"/>
      <c r="O87" s="959"/>
      <c r="P87" s="969"/>
      <c r="Q87" s="59" t="s">
        <v>37</v>
      </c>
      <c r="R87" s="876">
        <v>2</v>
      </c>
      <c r="S87" s="891"/>
      <c r="T87" s="892"/>
      <c r="U87" s="878" t="s">
        <v>237</v>
      </c>
    </row>
    <row r="88" spans="1:21" s="1" customFormat="1" ht="24" customHeight="1">
      <c r="A88" s="674"/>
      <c r="B88" s="570"/>
      <c r="C88" s="572"/>
      <c r="D88" s="573"/>
      <c r="E88" s="570"/>
      <c r="F88" s="570"/>
      <c r="G88" s="571"/>
      <c r="H88" s="335"/>
      <c r="I88" s="336"/>
      <c r="J88" s="335"/>
      <c r="K88" s="349"/>
      <c r="L88" s="478"/>
      <c r="M88" s="350"/>
      <c r="N88" s="981" t="s">
        <v>107</v>
      </c>
      <c r="O88" s="978" t="s">
        <v>108</v>
      </c>
      <c r="P88" s="957">
        <v>1</v>
      </c>
      <c r="Q88" s="366" t="s">
        <v>26</v>
      </c>
      <c r="R88" s="382">
        <v>100</v>
      </c>
      <c r="S88" s="383">
        <f>(T92+T96)/2</f>
        <v>100</v>
      </c>
      <c r="T88" s="384">
        <f t="shared" ref="T88:T96" si="11">S88/R88*100</f>
        <v>100</v>
      </c>
      <c r="U88" s="385"/>
    </row>
    <row r="89" spans="1:21" s="1" customFormat="1" ht="24" customHeight="1">
      <c r="A89" s="674"/>
      <c r="B89" s="570"/>
      <c r="C89" s="572"/>
      <c r="D89" s="573"/>
      <c r="E89" s="570"/>
      <c r="F89" s="570"/>
      <c r="G89" s="571"/>
      <c r="H89" s="335"/>
      <c r="I89" s="336"/>
      <c r="J89" s="335"/>
      <c r="K89" s="349"/>
      <c r="L89" s="350"/>
      <c r="M89" s="350"/>
      <c r="N89" s="982"/>
      <c r="O89" s="979"/>
      <c r="P89" s="971"/>
      <c r="Q89" s="372" t="s">
        <v>31</v>
      </c>
      <c r="R89" s="62">
        <v>100</v>
      </c>
      <c r="S89" s="386">
        <f>(T93+T97)/2</f>
        <v>0</v>
      </c>
      <c r="T89" s="374">
        <f t="shared" si="11"/>
        <v>0</v>
      </c>
      <c r="U89" s="387"/>
    </row>
    <row r="90" spans="1:21" s="1" customFormat="1" ht="24" customHeight="1">
      <c r="A90" s="674"/>
      <c r="B90" s="570"/>
      <c r="C90" s="572"/>
      <c r="D90" s="573"/>
      <c r="E90" s="570"/>
      <c r="F90" s="570"/>
      <c r="G90" s="571"/>
      <c r="H90" s="335"/>
      <c r="I90" s="336"/>
      <c r="J90" s="335"/>
      <c r="K90" s="349"/>
      <c r="L90" s="350"/>
      <c r="M90" s="350"/>
      <c r="N90" s="982"/>
      <c r="O90" s="979"/>
      <c r="P90" s="376"/>
      <c r="Q90" s="372" t="s">
        <v>34</v>
      </c>
      <c r="R90" s="62">
        <v>100</v>
      </c>
      <c r="S90" s="388">
        <f>(T94+T98)/2</f>
        <v>0</v>
      </c>
      <c r="T90" s="374">
        <f t="shared" si="11"/>
        <v>0</v>
      </c>
      <c r="U90" s="387"/>
    </row>
    <row r="91" spans="1:21" s="1" customFormat="1" ht="24" customHeight="1" thickBot="1">
      <c r="A91" s="674"/>
      <c r="B91" s="570"/>
      <c r="C91" s="572"/>
      <c r="D91" s="573"/>
      <c r="E91" s="570"/>
      <c r="F91" s="570"/>
      <c r="G91" s="571"/>
      <c r="H91" s="335"/>
      <c r="I91" s="336"/>
      <c r="J91" s="335"/>
      <c r="K91" s="349"/>
      <c r="L91" s="350"/>
      <c r="M91" s="350"/>
      <c r="N91" s="334"/>
      <c r="O91" s="328"/>
      <c r="P91" s="376"/>
      <c r="Q91" s="389" t="s">
        <v>37</v>
      </c>
      <c r="R91" s="64">
        <v>100</v>
      </c>
      <c r="S91" s="65">
        <f>(T95+T99)/2</f>
        <v>0</v>
      </c>
      <c r="T91" s="390">
        <f t="shared" si="11"/>
        <v>0</v>
      </c>
      <c r="U91" s="391"/>
    </row>
    <row r="92" spans="1:21" s="1" customFormat="1" ht="31.5" customHeight="1">
      <c r="A92" s="674"/>
      <c r="B92" s="570"/>
      <c r="C92" s="572"/>
      <c r="D92" s="573"/>
      <c r="E92" s="570"/>
      <c r="F92" s="570"/>
      <c r="G92" s="571"/>
      <c r="H92" s="335"/>
      <c r="I92" s="336"/>
      <c r="J92" s="335"/>
      <c r="K92" s="349"/>
      <c r="L92" s="350"/>
      <c r="M92" s="350"/>
      <c r="N92" s="959" t="s">
        <v>109</v>
      </c>
      <c r="O92" s="959" t="s">
        <v>110</v>
      </c>
      <c r="P92" s="956" t="s">
        <v>111</v>
      </c>
      <c r="Q92" s="59" t="s">
        <v>26</v>
      </c>
      <c r="R92" s="19">
        <v>18</v>
      </c>
      <c r="S92" s="600" t="s">
        <v>112</v>
      </c>
      <c r="T92" s="20">
        <f t="shared" si="11"/>
        <v>100</v>
      </c>
      <c r="U92" s="885" t="s">
        <v>438</v>
      </c>
    </row>
    <row r="93" spans="1:21" s="1" customFormat="1" ht="24" customHeight="1">
      <c r="A93" s="674"/>
      <c r="B93" s="570"/>
      <c r="C93" s="572"/>
      <c r="D93" s="573"/>
      <c r="E93" s="570"/>
      <c r="F93" s="570"/>
      <c r="G93" s="571"/>
      <c r="H93" s="335"/>
      <c r="I93" s="336"/>
      <c r="J93" s="335"/>
      <c r="K93" s="349"/>
      <c r="L93" s="350"/>
      <c r="M93" s="350"/>
      <c r="N93" s="959"/>
      <c r="O93" s="959"/>
      <c r="P93" s="956"/>
      <c r="Q93" s="59" t="s">
        <v>31</v>
      </c>
      <c r="R93" s="19">
        <v>18</v>
      </c>
      <c r="S93" s="600"/>
      <c r="T93" s="20"/>
      <c r="U93" s="392"/>
    </row>
    <row r="94" spans="1:21" s="1" customFormat="1" ht="24" customHeight="1">
      <c r="A94" s="674"/>
      <c r="B94" s="570"/>
      <c r="C94" s="572"/>
      <c r="D94" s="573"/>
      <c r="E94" s="570"/>
      <c r="F94" s="570"/>
      <c r="G94" s="571"/>
      <c r="H94" s="335"/>
      <c r="I94" s="336"/>
      <c r="J94" s="335"/>
      <c r="K94" s="349"/>
      <c r="L94" s="350"/>
      <c r="M94" s="350"/>
      <c r="N94" s="959"/>
      <c r="O94" s="959"/>
      <c r="P94" s="956"/>
      <c r="Q94" s="59" t="s">
        <v>34</v>
      </c>
      <c r="R94" s="19">
        <v>18</v>
      </c>
      <c r="S94" s="600"/>
      <c r="T94" s="20"/>
      <c r="U94" s="392"/>
    </row>
    <row r="95" spans="1:21" s="1" customFormat="1" ht="24" customHeight="1">
      <c r="A95" s="674"/>
      <c r="B95" s="570"/>
      <c r="C95" s="572"/>
      <c r="D95" s="573"/>
      <c r="E95" s="570"/>
      <c r="F95" s="570"/>
      <c r="G95" s="571"/>
      <c r="H95" s="335"/>
      <c r="I95" s="336"/>
      <c r="J95" s="335"/>
      <c r="K95" s="349"/>
      <c r="L95" s="350"/>
      <c r="M95" s="350"/>
      <c r="N95" s="959"/>
      <c r="O95" s="959"/>
      <c r="P95" s="956"/>
      <c r="Q95" s="63" t="s">
        <v>37</v>
      </c>
      <c r="R95" s="19">
        <v>18</v>
      </c>
      <c r="S95" s="30"/>
      <c r="T95" s="20"/>
      <c r="U95" s="392"/>
    </row>
    <row r="96" spans="1:21" s="1" customFormat="1" ht="33" customHeight="1">
      <c r="A96" s="674"/>
      <c r="B96" s="570"/>
      <c r="C96" s="572"/>
      <c r="D96" s="573"/>
      <c r="E96" s="570"/>
      <c r="F96" s="570"/>
      <c r="G96" s="571"/>
      <c r="H96" s="335"/>
      <c r="I96" s="336"/>
      <c r="J96" s="335"/>
      <c r="K96" s="349"/>
      <c r="L96" s="350"/>
      <c r="M96" s="350"/>
      <c r="N96" s="959" t="s">
        <v>113</v>
      </c>
      <c r="O96" s="959" t="s">
        <v>114</v>
      </c>
      <c r="P96" s="956" t="s">
        <v>115</v>
      </c>
      <c r="Q96" s="63" t="s">
        <v>26</v>
      </c>
      <c r="R96" s="31">
        <v>4</v>
      </c>
      <c r="S96" s="32">
        <v>4</v>
      </c>
      <c r="T96" s="20">
        <f t="shared" si="11"/>
        <v>100</v>
      </c>
      <c r="U96" s="886" t="s">
        <v>439</v>
      </c>
    </row>
    <row r="97" spans="1:21" s="1" customFormat="1" ht="28.5" customHeight="1">
      <c r="A97" s="674"/>
      <c r="B97" s="570"/>
      <c r="C97" s="572"/>
      <c r="D97" s="573"/>
      <c r="E97" s="570"/>
      <c r="F97" s="570"/>
      <c r="G97" s="571"/>
      <c r="H97" s="335"/>
      <c r="I97" s="336"/>
      <c r="J97" s="335"/>
      <c r="K97" s="349"/>
      <c r="L97" s="350"/>
      <c r="M97" s="350"/>
      <c r="N97" s="959"/>
      <c r="O97" s="959"/>
      <c r="P97" s="956"/>
      <c r="Q97" s="59" t="s">
        <v>31</v>
      </c>
      <c r="R97" s="31">
        <v>5</v>
      </c>
      <c r="S97" s="788"/>
      <c r="T97" s="789"/>
      <c r="U97" s="887" t="s">
        <v>117</v>
      </c>
    </row>
    <row r="98" spans="1:21" s="1" customFormat="1" ht="25.5" customHeight="1">
      <c r="A98" s="674"/>
      <c r="B98" s="570"/>
      <c r="C98" s="572"/>
      <c r="D98" s="573"/>
      <c r="E98" s="570"/>
      <c r="F98" s="570"/>
      <c r="G98" s="571"/>
      <c r="H98" s="335"/>
      <c r="I98" s="336"/>
      <c r="J98" s="335"/>
      <c r="K98" s="349"/>
      <c r="L98" s="350"/>
      <c r="M98" s="350"/>
      <c r="N98" s="959"/>
      <c r="O98" s="959"/>
      <c r="P98" s="956"/>
      <c r="Q98" s="59" t="s">
        <v>34</v>
      </c>
      <c r="R98" s="31">
        <v>4</v>
      </c>
      <c r="S98" s="788"/>
      <c r="T98" s="791"/>
      <c r="U98" s="883" t="s">
        <v>247</v>
      </c>
    </row>
    <row r="99" spans="1:21" s="1" customFormat="1" ht="27" customHeight="1" thickBot="1">
      <c r="A99" s="674"/>
      <c r="B99" s="570"/>
      <c r="C99" s="572"/>
      <c r="D99" s="573"/>
      <c r="E99" s="570"/>
      <c r="F99" s="570"/>
      <c r="G99" s="571"/>
      <c r="H99" s="335"/>
      <c r="I99" s="336"/>
      <c r="J99" s="335"/>
      <c r="K99" s="349"/>
      <c r="L99" s="350"/>
      <c r="M99" s="350"/>
      <c r="N99" s="959"/>
      <c r="O99" s="959"/>
      <c r="P99" s="956"/>
      <c r="Q99" s="394" t="s">
        <v>37</v>
      </c>
      <c r="R99" s="31">
        <v>5</v>
      </c>
      <c r="S99" s="793"/>
      <c r="T99" s="791"/>
      <c r="U99" s="883" t="s">
        <v>247</v>
      </c>
    </row>
    <row r="100" spans="1:21" s="1" customFormat="1" ht="24" customHeight="1">
      <c r="A100" s="674"/>
      <c r="B100" s="570"/>
      <c r="C100" s="572"/>
      <c r="D100" s="573"/>
      <c r="E100" s="570"/>
      <c r="F100" s="570"/>
      <c r="G100" s="571"/>
      <c r="H100" s="335"/>
      <c r="I100" s="336"/>
      <c r="J100" s="335"/>
      <c r="K100" s="356"/>
      <c r="L100" s="350"/>
      <c r="M100" s="350"/>
      <c r="N100" s="978" t="s">
        <v>118</v>
      </c>
      <c r="O100" s="978" t="s">
        <v>119</v>
      </c>
      <c r="P100" s="957">
        <v>1</v>
      </c>
      <c r="Q100" s="366" t="s">
        <v>26</v>
      </c>
      <c r="R100" s="382">
        <v>100</v>
      </c>
      <c r="S100" s="395">
        <f>T104</f>
        <v>100</v>
      </c>
      <c r="T100" s="396">
        <f t="shared" ref="T100:T104" si="12">S100/R100*100</f>
        <v>100</v>
      </c>
      <c r="U100" s="397"/>
    </row>
    <row r="101" spans="1:21" s="1" customFormat="1" ht="24" customHeight="1">
      <c r="A101" s="674"/>
      <c r="B101" s="570"/>
      <c r="C101" s="572"/>
      <c r="D101" s="573"/>
      <c r="E101" s="570"/>
      <c r="F101" s="570"/>
      <c r="G101" s="571"/>
      <c r="H101" s="335"/>
      <c r="I101" s="336"/>
      <c r="J101" s="335"/>
      <c r="K101" s="356"/>
      <c r="L101" s="350"/>
      <c r="M101" s="350"/>
      <c r="N101" s="979"/>
      <c r="O101" s="979"/>
      <c r="P101" s="958"/>
      <c r="Q101" s="372" t="s">
        <v>31</v>
      </c>
      <c r="R101" s="62">
        <v>100</v>
      </c>
      <c r="S101" s="399">
        <f>T105</f>
        <v>0</v>
      </c>
      <c r="T101" s="400">
        <f t="shared" si="12"/>
        <v>0</v>
      </c>
      <c r="U101" s="401"/>
    </row>
    <row r="102" spans="1:21" s="1" customFormat="1" ht="24" customHeight="1">
      <c r="A102" s="674"/>
      <c r="B102" s="570"/>
      <c r="C102" s="572"/>
      <c r="D102" s="573"/>
      <c r="E102" s="570"/>
      <c r="F102" s="570"/>
      <c r="G102" s="571"/>
      <c r="H102" s="335"/>
      <c r="I102" s="336"/>
      <c r="J102" s="335"/>
      <c r="K102" s="356"/>
      <c r="L102" s="350"/>
      <c r="M102" s="350"/>
      <c r="N102" s="979"/>
      <c r="O102" s="979"/>
      <c r="P102" s="376"/>
      <c r="Q102" s="372" t="s">
        <v>34</v>
      </c>
      <c r="R102" s="62">
        <v>100</v>
      </c>
      <c r="S102" s="402">
        <f>T106</f>
        <v>0</v>
      </c>
      <c r="T102" s="403">
        <f t="shared" si="12"/>
        <v>0</v>
      </c>
      <c r="U102" s="401"/>
    </row>
    <row r="103" spans="1:21" s="1" customFormat="1" ht="24" customHeight="1">
      <c r="A103" s="674"/>
      <c r="B103" s="570"/>
      <c r="C103" s="572"/>
      <c r="D103" s="573"/>
      <c r="E103" s="570"/>
      <c r="F103" s="570"/>
      <c r="G103" s="571"/>
      <c r="H103" s="335"/>
      <c r="I103" s="336"/>
      <c r="J103" s="335"/>
      <c r="K103" s="356"/>
      <c r="L103" s="350"/>
      <c r="M103" s="350"/>
      <c r="N103" s="993"/>
      <c r="O103" s="404"/>
      <c r="P103" s="377"/>
      <c r="Q103" s="405" t="s">
        <v>37</v>
      </c>
      <c r="R103" s="406">
        <v>100</v>
      </c>
      <c r="S103" s="402">
        <f>T107</f>
        <v>0</v>
      </c>
      <c r="T103" s="400">
        <f t="shared" si="12"/>
        <v>0</v>
      </c>
      <c r="U103" s="407"/>
    </row>
    <row r="104" spans="1:21" s="1" customFormat="1" ht="28.5" customHeight="1">
      <c r="A104" s="674"/>
      <c r="B104" s="570"/>
      <c r="C104" s="572"/>
      <c r="D104" s="573"/>
      <c r="E104" s="570"/>
      <c r="F104" s="570"/>
      <c r="G104" s="571"/>
      <c r="H104" s="335"/>
      <c r="I104" s="336"/>
      <c r="J104" s="335"/>
      <c r="K104" s="356"/>
      <c r="L104" s="350"/>
      <c r="M104" s="350"/>
      <c r="N104" s="972" t="s">
        <v>120</v>
      </c>
      <c r="O104" s="984" t="s">
        <v>121</v>
      </c>
      <c r="P104" s="408" t="s">
        <v>122</v>
      </c>
      <c r="Q104" s="59" t="s">
        <v>26</v>
      </c>
      <c r="R104" s="43">
        <v>1</v>
      </c>
      <c r="S104" s="600" t="s">
        <v>100</v>
      </c>
      <c r="T104" s="44">
        <f t="shared" si="12"/>
        <v>100</v>
      </c>
      <c r="U104" s="409" t="s">
        <v>440</v>
      </c>
    </row>
    <row r="105" spans="1:21" s="1" customFormat="1" ht="28.5" customHeight="1">
      <c r="A105" s="674"/>
      <c r="B105" s="570"/>
      <c r="C105" s="572"/>
      <c r="D105" s="573"/>
      <c r="E105" s="570"/>
      <c r="F105" s="570"/>
      <c r="G105" s="571"/>
      <c r="H105" s="335"/>
      <c r="I105" s="336"/>
      <c r="J105" s="335"/>
      <c r="K105" s="356"/>
      <c r="L105" s="350"/>
      <c r="M105" s="350"/>
      <c r="N105" s="973"/>
      <c r="O105" s="985"/>
      <c r="P105" s="411"/>
      <c r="Q105" s="59" t="s">
        <v>31</v>
      </c>
      <c r="R105" s="46">
        <v>1</v>
      </c>
      <c r="S105" s="788"/>
      <c r="T105" s="791"/>
      <c r="U105" s="794" t="s">
        <v>123</v>
      </c>
    </row>
    <row r="106" spans="1:21" s="1" customFormat="1" ht="24" customHeight="1">
      <c r="A106" s="674"/>
      <c r="B106" s="570"/>
      <c r="C106" s="572"/>
      <c r="D106" s="573"/>
      <c r="E106" s="570"/>
      <c r="F106" s="570"/>
      <c r="G106" s="571"/>
      <c r="H106" s="335"/>
      <c r="I106" s="336"/>
      <c r="J106" s="335"/>
      <c r="K106" s="356"/>
      <c r="L106" s="350"/>
      <c r="M106" s="350"/>
      <c r="N106" s="973"/>
      <c r="O106" s="985"/>
      <c r="P106" s="411"/>
      <c r="Q106" s="59" t="s">
        <v>34</v>
      </c>
      <c r="R106" s="46">
        <v>1</v>
      </c>
      <c r="S106" s="788"/>
      <c r="T106" s="791"/>
      <c r="U106" s="794" t="s">
        <v>124</v>
      </c>
    </row>
    <row r="107" spans="1:21" s="1" customFormat="1" ht="24.75" customHeight="1" thickBot="1">
      <c r="A107" s="674"/>
      <c r="B107" s="570"/>
      <c r="C107" s="572"/>
      <c r="D107" s="573"/>
      <c r="E107" s="570"/>
      <c r="F107" s="570"/>
      <c r="G107" s="571"/>
      <c r="H107" s="335"/>
      <c r="I107" s="336"/>
      <c r="J107" s="335"/>
      <c r="K107" s="356"/>
      <c r="L107" s="350"/>
      <c r="M107" s="350"/>
      <c r="N107" s="973"/>
      <c r="O107" s="985"/>
      <c r="P107" s="411"/>
      <c r="Q107" s="57" t="s">
        <v>37</v>
      </c>
      <c r="R107" s="46">
        <v>1</v>
      </c>
      <c r="S107" s="788"/>
      <c r="T107" s="791"/>
      <c r="U107" s="795" t="s">
        <v>280</v>
      </c>
    </row>
    <row r="108" spans="1:21" s="1" customFormat="1" ht="24" customHeight="1">
      <c r="A108" s="674"/>
      <c r="B108" s="570"/>
      <c r="C108" s="572"/>
      <c r="D108" s="573"/>
      <c r="E108" s="570"/>
      <c r="F108" s="570"/>
      <c r="G108" s="571"/>
      <c r="H108" s="335"/>
      <c r="I108" s="336"/>
      <c r="J108" s="335"/>
      <c r="K108" s="356"/>
      <c r="L108" s="350"/>
      <c r="M108" s="350"/>
      <c r="N108" s="978" t="s">
        <v>125</v>
      </c>
      <c r="O108" s="981" t="s">
        <v>126</v>
      </c>
      <c r="P108" s="412">
        <v>1</v>
      </c>
      <c r="Q108" s="366" t="s">
        <v>26</v>
      </c>
      <c r="R108" s="413">
        <v>100</v>
      </c>
      <c r="S108" s="395">
        <f>T112</f>
        <v>100</v>
      </c>
      <c r="T108" s="396">
        <f t="shared" ref="T108:T112" si="13">S108/R108*100</f>
        <v>100</v>
      </c>
      <c r="U108" s="385"/>
    </row>
    <row r="109" spans="1:21" s="1" customFormat="1" ht="24" customHeight="1">
      <c r="A109" s="674"/>
      <c r="B109" s="570"/>
      <c r="C109" s="572"/>
      <c r="D109" s="573"/>
      <c r="E109" s="570"/>
      <c r="F109" s="570"/>
      <c r="G109" s="571"/>
      <c r="H109" s="335"/>
      <c r="I109" s="336"/>
      <c r="J109" s="335"/>
      <c r="K109" s="356"/>
      <c r="L109" s="350"/>
      <c r="M109" s="350"/>
      <c r="N109" s="979"/>
      <c r="O109" s="982"/>
      <c r="P109" s="376"/>
      <c r="Q109" s="372" t="s">
        <v>31</v>
      </c>
      <c r="R109" s="62">
        <v>100</v>
      </c>
      <c r="S109" s="399">
        <f>(T113+T117)/2</f>
        <v>0</v>
      </c>
      <c r="T109" s="400">
        <f t="shared" si="13"/>
        <v>0</v>
      </c>
      <c r="U109" s="375"/>
    </row>
    <row r="110" spans="1:21" s="1" customFormat="1" ht="24" customHeight="1">
      <c r="A110" s="674"/>
      <c r="B110" s="570"/>
      <c r="C110" s="572"/>
      <c r="D110" s="573"/>
      <c r="E110" s="570"/>
      <c r="F110" s="570"/>
      <c r="G110" s="571"/>
      <c r="H110" s="335"/>
      <c r="I110" s="336"/>
      <c r="J110" s="335"/>
      <c r="K110" s="356"/>
      <c r="L110" s="350"/>
      <c r="M110" s="350"/>
      <c r="N110" s="328"/>
      <c r="O110" s="982"/>
      <c r="P110" s="376"/>
      <c r="Q110" s="372" t="s">
        <v>34</v>
      </c>
      <c r="R110" s="62">
        <v>100</v>
      </c>
      <c r="S110" s="402">
        <f>(T114)</f>
        <v>0</v>
      </c>
      <c r="T110" s="400">
        <f t="shared" si="13"/>
        <v>0</v>
      </c>
      <c r="U110" s="375"/>
    </row>
    <row r="111" spans="1:21" s="1" customFormat="1" ht="24" customHeight="1">
      <c r="A111" s="674"/>
      <c r="B111" s="570"/>
      <c r="C111" s="572"/>
      <c r="D111" s="573"/>
      <c r="E111" s="570"/>
      <c r="F111" s="570"/>
      <c r="G111" s="571"/>
      <c r="H111" s="335"/>
      <c r="I111" s="336"/>
      <c r="J111" s="335"/>
      <c r="K111" s="356"/>
      <c r="L111" s="350"/>
      <c r="M111" s="350"/>
      <c r="N111" s="334"/>
      <c r="O111" s="328"/>
      <c r="P111" s="376"/>
      <c r="Q111" s="414" t="s">
        <v>37</v>
      </c>
      <c r="R111" s="64">
        <v>100</v>
      </c>
      <c r="S111" s="415">
        <f>(T115+T119)/2</f>
        <v>0</v>
      </c>
      <c r="T111" s="400">
        <f t="shared" si="13"/>
        <v>0</v>
      </c>
      <c r="U111" s="391"/>
    </row>
    <row r="112" spans="1:21" s="1" customFormat="1" ht="74.25" customHeight="1">
      <c r="A112" s="674"/>
      <c r="B112" s="570"/>
      <c r="C112" s="572"/>
      <c r="D112" s="573"/>
      <c r="E112" s="570"/>
      <c r="F112" s="570"/>
      <c r="G112" s="571"/>
      <c r="H112" s="335"/>
      <c r="I112" s="336"/>
      <c r="J112" s="335"/>
      <c r="K112" s="356"/>
      <c r="L112" s="350"/>
      <c r="M112" s="350"/>
      <c r="N112" s="991" t="s">
        <v>127</v>
      </c>
      <c r="O112" s="959" t="s">
        <v>128</v>
      </c>
      <c r="P112" s="416" t="s">
        <v>129</v>
      </c>
      <c r="Q112" s="59" t="s">
        <v>26</v>
      </c>
      <c r="R112" s="60">
        <v>3</v>
      </c>
      <c r="S112" s="148" t="s">
        <v>53</v>
      </c>
      <c r="T112" s="154">
        <f t="shared" si="13"/>
        <v>100</v>
      </c>
      <c r="U112" s="156" t="s">
        <v>453</v>
      </c>
    </row>
    <row r="113" spans="1:21" s="1" customFormat="1" ht="22.5" customHeight="1">
      <c r="A113" s="674"/>
      <c r="B113" s="570"/>
      <c r="C113" s="572"/>
      <c r="D113" s="573"/>
      <c r="E113" s="570"/>
      <c r="F113" s="570"/>
      <c r="G113" s="571"/>
      <c r="H113" s="335"/>
      <c r="I113" s="336"/>
      <c r="J113" s="335"/>
      <c r="K113" s="356"/>
      <c r="L113" s="350"/>
      <c r="M113" s="350"/>
      <c r="N113" s="989"/>
      <c r="O113" s="959"/>
      <c r="P113" s="417"/>
      <c r="Q113" s="59" t="s">
        <v>31</v>
      </c>
      <c r="R113" s="60">
        <v>3</v>
      </c>
      <c r="S113" s="836"/>
      <c r="T113" s="843"/>
      <c r="U113" s="844" t="s">
        <v>130</v>
      </c>
    </row>
    <row r="114" spans="1:21" s="1" customFormat="1" ht="21.75" customHeight="1">
      <c r="A114" s="674"/>
      <c r="B114" s="570"/>
      <c r="C114" s="572"/>
      <c r="D114" s="573"/>
      <c r="E114" s="570"/>
      <c r="F114" s="570"/>
      <c r="G114" s="571"/>
      <c r="H114" s="335"/>
      <c r="I114" s="336"/>
      <c r="J114" s="335"/>
      <c r="K114" s="356"/>
      <c r="L114" s="350"/>
      <c r="M114" s="350"/>
      <c r="N114" s="989"/>
      <c r="O114" s="959"/>
      <c r="P114" s="417"/>
      <c r="Q114" s="59" t="s">
        <v>34</v>
      </c>
      <c r="R114" s="60">
        <v>3</v>
      </c>
      <c r="S114" s="838"/>
      <c r="T114" s="843"/>
      <c r="U114" s="844" t="s">
        <v>281</v>
      </c>
    </row>
    <row r="115" spans="1:21" s="1" customFormat="1" ht="20.25" customHeight="1">
      <c r="A115" s="674"/>
      <c r="B115" s="570"/>
      <c r="C115" s="572"/>
      <c r="D115" s="573"/>
      <c r="E115" s="570"/>
      <c r="F115" s="570"/>
      <c r="G115" s="571"/>
      <c r="H115" s="335"/>
      <c r="I115" s="336"/>
      <c r="J115" s="335"/>
      <c r="K115" s="356"/>
      <c r="L115" s="350"/>
      <c r="M115" s="350"/>
      <c r="N115" s="990"/>
      <c r="O115" s="959"/>
      <c r="P115" s="417"/>
      <c r="Q115" s="59" t="s">
        <v>37</v>
      </c>
      <c r="R115" s="158">
        <v>3</v>
      </c>
      <c r="S115" s="838"/>
      <c r="T115" s="843"/>
      <c r="U115" s="844" t="s">
        <v>276</v>
      </c>
    </row>
    <row r="116" spans="1:21" s="1" customFormat="1" ht="24" customHeight="1">
      <c r="A116" s="674"/>
      <c r="B116" s="570"/>
      <c r="C116" s="572"/>
      <c r="D116" s="573"/>
      <c r="E116" s="570"/>
      <c r="F116" s="570"/>
      <c r="G116" s="571"/>
      <c r="H116" s="335"/>
      <c r="I116" s="336"/>
      <c r="J116" s="335"/>
      <c r="K116" s="356"/>
      <c r="L116" s="350"/>
      <c r="M116" s="350"/>
      <c r="N116" s="991" t="s">
        <v>131</v>
      </c>
      <c r="O116" s="959" t="s">
        <v>132</v>
      </c>
      <c r="P116" s="909" t="s">
        <v>473</v>
      </c>
      <c r="Q116" s="59" t="s">
        <v>26</v>
      </c>
      <c r="R116" s="60">
        <v>0</v>
      </c>
      <c r="S116" s="134"/>
      <c r="T116" s="154"/>
      <c r="U116" s="609"/>
    </row>
    <row r="117" spans="1:21" s="1" customFormat="1" ht="25.5" customHeight="1">
      <c r="A117" s="674"/>
      <c r="B117" s="570"/>
      <c r="C117" s="572"/>
      <c r="D117" s="573"/>
      <c r="E117" s="570"/>
      <c r="F117" s="570"/>
      <c r="G117" s="571"/>
      <c r="H117" s="335"/>
      <c r="I117" s="336"/>
      <c r="J117" s="335"/>
      <c r="K117" s="356"/>
      <c r="L117" s="350"/>
      <c r="M117" s="350"/>
      <c r="N117" s="989"/>
      <c r="O117" s="959"/>
      <c r="P117" s="418"/>
      <c r="Q117" s="59" t="s">
        <v>31</v>
      </c>
      <c r="R117" s="60">
        <v>1</v>
      </c>
      <c r="S117" s="845"/>
      <c r="T117" s="843"/>
      <c r="U117" s="846" t="s">
        <v>277</v>
      </c>
    </row>
    <row r="118" spans="1:21" s="1" customFormat="1" ht="27" customHeight="1">
      <c r="A118" s="674"/>
      <c r="B118" s="570"/>
      <c r="C118" s="572"/>
      <c r="D118" s="573"/>
      <c r="E118" s="570"/>
      <c r="F118" s="570"/>
      <c r="G118" s="571"/>
      <c r="H118" s="335"/>
      <c r="I118" s="336"/>
      <c r="J118" s="335"/>
      <c r="K118" s="356"/>
      <c r="L118" s="350"/>
      <c r="M118" s="350"/>
      <c r="N118" s="989"/>
      <c r="O118" s="959"/>
      <c r="P118" s="417"/>
      <c r="Q118" s="59" t="s">
        <v>34</v>
      </c>
      <c r="R118" s="60">
        <v>1</v>
      </c>
      <c r="S118" s="159"/>
      <c r="T118" s="154"/>
      <c r="U118" s="160"/>
    </row>
    <row r="119" spans="1:21" s="1" customFormat="1" ht="27" customHeight="1" thickBot="1">
      <c r="A119" s="674"/>
      <c r="B119" s="570"/>
      <c r="C119" s="572"/>
      <c r="D119" s="573"/>
      <c r="E119" s="570"/>
      <c r="F119" s="570"/>
      <c r="G119" s="571"/>
      <c r="H119" s="335"/>
      <c r="I119" s="336"/>
      <c r="J119" s="335"/>
      <c r="K119" s="356"/>
      <c r="L119" s="350"/>
      <c r="M119" s="350"/>
      <c r="N119" s="1006"/>
      <c r="O119" s="959"/>
      <c r="P119" s="417"/>
      <c r="Q119" s="59" t="s">
        <v>37</v>
      </c>
      <c r="R119" s="60">
        <v>2</v>
      </c>
      <c r="S119" s="154"/>
      <c r="T119" s="154"/>
      <c r="U119" s="160"/>
    </row>
    <row r="120" spans="1:21" s="1" customFormat="1" ht="30" customHeight="1">
      <c r="A120" s="674"/>
      <c r="B120" s="570"/>
      <c r="C120" s="572"/>
      <c r="D120" s="573"/>
      <c r="E120" s="570"/>
      <c r="F120" s="570"/>
      <c r="G120" s="571"/>
      <c r="H120" s="335"/>
      <c r="I120" s="336"/>
      <c r="J120" s="335"/>
      <c r="K120" s="356"/>
      <c r="L120" s="350"/>
      <c r="M120" s="350"/>
      <c r="N120" s="981" t="s">
        <v>134</v>
      </c>
      <c r="O120" s="978" t="s">
        <v>135</v>
      </c>
      <c r="P120" s="412">
        <v>1</v>
      </c>
      <c r="Q120" s="366" t="s">
        <v>26</v>
      </c>
      <c r="R120" s="382">
        <v>100</v>
      </c>
      <c r="S120" s="368">
        <f>(T124+T128+T132+T136+T140+T144)/6</f>
        <v>88.888888888888872</v>
      </c>
      <c r="T120" s="369">
        <f t="shared" ref="T120:T144" si="14">S120/R120*100</f>
        <v>88.888888888888872</v>
      </c>
      <c r="U120" s="419"/>
    </row>
    <row r="121" spans="1:21" s="1" customFormat="1" ht="28.5" customHeight="1">
      <c r="A121" s="674"/>
      <c r="B121" s="570"/>
      <c r="C121" s="572"/>
      <c r="D121" s="573"/>
      <c r="E121" s="570"/>
      <c r="F121" s="570"/>
      <c r="G121" s="571"/>
      <c r="H121" s="336"/>
      <c r="I121" s="336"/>
      <c r="J121" s="335"/>
      <c r="K121" s="356"/>
      <c r="L121" s="350"/>
      <c r="M121" s="350"/>
      <c r="N121" s="982"/>
      <c r="O121" s="979"/>
      <c r="P121" s="376"/>
      <c r="Q121" s="372" t="s">
        <v>31</v>
      </c>
      <c r="R121" s="62">
        <v>100</v>
      </c>
      <c r="S121" s="61">
        <f>(T125+T129+T133+T137+T141+T145)/6</f>
        <v>0</v>
      </c>
      <c r="T121" s="374">
        <f t="shared" si="14"/>
        <v>0</v>
      </c>
      <c r="U121" s="420"/>
    </row>
    <row r="122" spans="1:21" s="1" customFormat="1" ht="28.5" customHeight="1">
      <c r="A122" s="674"/>
      <c r="B122" s="570"/>
      <c r="C122" s="572"/>
      <c r="D122" s="573"/>
      <c r="E122" s="570"/>
      <c r="F122" s="570"/>
      <c r="G122" s="571"/>
      <c r="H122" s="336"/>
      <c r="I122" s="336"/>
      <c r="J122" s="335"/>
      <c r="K122" s="356"/>
      <c r="L122" s="350"/>
      <c r="M122" s="350"/>
      <c r="N122" s="334"/>
      <c r="O122" s="980"/>
      <c r="P122" s="376"/>
      <c r="Q122" s="372" t="s">
        <v>34</v>
      </c>
      <c r="R122" s="62">
        <v>100</v>
      </c>
      <c r="S122" s="61">
        <f>(T126+T130+T134+T138+T142+T146)/6</f>
        <v>0</v>
      </c>
      <c r="T122" s="374">
        <f t="shared" si="14"/>
        <v>0</v>
      </c>
      <c r="U122" s="420"/>
    </row>
    <row r="123" spans="1:21" s="1" customFormat="1" ht="28.5" customHeight="1">
      <c r="A123" s="674"/>
      <c r="B123" s="570"/>
      <c r="C123" s="572"/>
      <c r="D123" s="573"/>
      <c r="E123" s="570"/>
      <c r="F123" s="570"/>
      <c r="G123" s="571"/>
      <c r="H123" s="336"/>
      <c r="I123" s="336"/>
      <c r="J123" s="335"/>
      <c r="K123" s="356"/>
      <c r="L123" s="350"/>
      <c r="M123" s="350"/>
      <c r="N123" s="334"/>
      <c r="O123" s="328"/>
      <c r="P123" s="376"/>
      <c r="Q123" s="414" t="s">
        <v>37</v>
      </c>
      <c r="R123" s="406">
        <v>100</v>
      </c>
      <c r="S123" s="58">
        <f>(T127+T131+T135+T139+T143+T147)/6</f>
        <v>0</v>
      </c>
      <c r="T123" s="374">
        <f t="shared" si="14"/>
        <v>0</v>
      </c>
      <c r="U123" s="375"/>
    </row>
    <row r="124" spans="1:21" s="1" customFormat="1" ht="24" customHeight="1">
      <c r="A124" s="674"/>
      <c r="B124" s="570"/>
      <c r="C124" s="572"/>
      <c r="D124" s="573"/>
      <c r="E124" s="570"/>
      <c r="F124" s="570"/>
      <c r="G124" s="571"/>
      <c r="H124" s="336"/>
      <c r="I124" s="336"/>
      <c r="J124" s="335"/>
      <c r="K124" s="356"/>
      <c r="L124" s="350"/>
      <c r="M124" s="350"/>
      <c r="N124" s="991" t="s">
        <v>136</v>
      </c>
      <c r="O124" s="959" t="s">
        <v>137</v>
      </c>
      <c r="P124" s="956" t="s">
        <v>433</v>
      </c>
      <c r="Q124" s="59" t="s">
        <v>26</v>
      </c>
      <c r="R124" s="19">
        <v>1</v>
      </c>
      <c r="S124" s="34" t="s">
        <v>100</v>
      </c>
      <c r="T124" s="49">
        <f t="shared" si="14"/>
        <v>100</v>
      </c>
      <c r="U124" s="50"/>
    </row>
    <row r="125" spans="1:21" s="1" customFormat="1" ht="24" customHeight="1">
      <c r="A125" s="674"/>
      <c r="B125" s="570"/>
      <c r="C125" s="572"/>
      <c r="D125" s="573"/>
      <c r="E125" s="570"/>
      <c r="F125" s="570"/>
      <c r="G125" s="571"/>
      <c r="H125" s="336"/>
      <c r="I125" s="336"/>
      <c r="J125" s="335"/>
      <c r="K125" s="356"/>
      <c r="L125" s="350"/>
      <c r="M125" s="350"/>
      <c r="N125" s="989"/>
      <c r="O125" s="959"/>
      <c r="P125" s="956"/>
      <c r="Q125" s="59" t="s">
        <v>31</v>
      </c>
      <c r="R125" s="19">
        <v>1</v>
      </c>
      <c r="S125" s="34"/>
      <c r="T125" s="49"/>
      <c r="U125" s="50"/>
    </row>
    <row r="126" spans="1:21" s="1" customFormat="1" ht="24" customHeight="1">
      <c r="A126" s="674"/>
      <c r="B126" s="570"/>
      <c r="C126" s="572"/>
      <c r="D126" s="573"/>
      <c r="E126" s="570"/>
      <c r="F126" s="570"/>
      <c r="G126" s="571"/>
      <c r="H126" s="336"/>
      <c r="I126" s="336"/>
      <c r="J126" s="335"/>
      <c r="K126" s="356"/>
      <c r="L126" s="350"/>
      <c r="M126" s="350"/>
      <c r="N126" s="989"/>
      <c r="O126" s="959"/>
      <c r="P126" s="956"/>
      <c r="Q126" s="59" t="s">
        <v>34</v>
      </c>
      <c r="R126" s="19">
        <v>1</v>
      </c>
      <c r="S126" s="34"/>
      <c r="T126" s="49"/>
      <c r="U126" s="51"/>
    </row>
    <row r="127" spans="1:21" s="1" customFormat="1" ht="24" customHeight="1">
      <c r="A127" s="674"/>
      <c r="B127" s="570"/>
      <c r="C127" s="572"/>
      <c r="D127" s="573"/>
      <c r="E127" s="570"/>
      <c r="F127" s="570"/>
      <c r="G127" s="571"/>
      <c r="H127" s="336"/>
      <c r="I127" s="336"/>
      <c r="J127" s="335"/>
      <c r="K127" s="356"/>
      <c r="L127" s="350"/>
      <c r="M127" s="350"/>
      <c r="N127" s="990"/>
      <c r="O127" s="959"/>
      <c r="P127" s="956"/>
      <c r="Q127" s="59" t="s">
        <v>37</v>
      </c>
      <c r="R127" s="19">
        <v>1</v>
      </c>
      <c r="S127" s="34"/>
      <c r="T127" s="49"/>
      <c r="U127" s="51"/>
    </row>
    <row r="128" spans="1:21" s="1" customFormat="1" ht="24" customHeight="1">
      <c r="A128" s="674"/>
      <c r="B128" s="570"/>
      <c r="C128" s="572"/>
      <c r="D128" s="573"/>
      <c r="E128" s="570"/>
      <c r="F128" s="570"/>
      <c r="G128" s="571"/>
      <c r="H128" s="336"/>
      <c r="I128" s="336"/>
      <c r="J128" s="335"/>
      <c r="K128" s="356"/>
      <c r="L128" s="350"/>
      <c r="M128" s="350"/>
      <c r="N128" s="991" t="s">
        <v>139</v>
      </c>
      <c r="O128" s="959" t="s">
        <v>140</v>
      </c>
      <c r="P128" s="956" t="s">
        <v>433</v>
      </c>
      <c r="Q128" s="59" t="s">
        <v>26</v>
      </c>
      <c r="R128" s="19">
        <v>1</v>
      </c>
      <c r="S128" s="34" t="s">
        <v>100</v>
      </c>
      <c r="T128" s="49">
        <f t="shared" si="14"/>
        <v>100</v>
      </c>
      <c r="U128" s="50"/>
    </row>
    <row r="129" spans="1:23" s="1" customFormat="1" ht="24" customHeight="1">
      <c r="A129" s="674"/>
      <c r="B129" s="570"/>
      <c r="C129" s="572"/>
      <c r="D129" s="573"/>
      <c r="E129" s="570"/>
      <c r="F129" s="570"/>
      <c r="G129" s="571"/>
      <c r="H129" s="336"/>
      <c r="I129" s="336"/>
      <c r="J129" s="335"/>
      <c r="K129" s="356"/>
      <c r="L129" s="350"/>
      <c r="M129" s="350"/>
      <c r="N129" s="989"/>
      <c r="O129" s="959"/>
      <c r="P129" s="956"/>
      <c r="Q129" s="59" t="s">
        <v>31</v>
      </c>
      <c r="R129" s="19">
        <v>1</v>
      </c>
      <c r="S129" s="788"/>
      <c r="T129" s="796"/>
      <c r="U129" s="50"/>
    </row>
    <row r="130" spans="1:23" s="1" customFormat="1" ht="24" customHeight="1">
      <c r="A130" s="674"/>
      <c r="B130" s="570"/>
      <c r="C130" s="572"/>
      <c r="D130" s="573"/>
      <c r="E130" s="570"/>
      <c r="F130" s="570"/>
      <c r="G130" s="571"/>
      <c r="H130" s="336"/>
      <c r="I130" s="336"/>
      <c r="J130" s="335"/>
      <c r="K130" s="356"/>
      <c r="L130" s="350"/>
      <c r="M130" s="350"/>
      <c r="N130" s="989"/>
      <c r="O130" s="959"/>
      <c r="P130" s="956"/>
      <c r="Q130" s="59" t="s">
        <v>34</v>
      </c>
      <c r="R130" s="19">
        <v>1</v>
      </c>
      <c r="S130" s="788"/>
      <c r="T130" s="796"/>
      <c r="U130" s="51"/>
    </row>
    <row r="131" spans="1:23" s="1" customFormat="1" ht="24" customHeight="1">
      <c r="A131" s="674"/>
      <c r="B131" s="570"/>
      <c r="C131" s="572"/>
      <c r="D131" s="573"/>
      <c r="E131" s="570"/>
      <c r="F131" s="570"/>
      <c r="G131" s="571"/>
      <c r="H131" s="336"/>
      <c r="I131" s="336"/>
      <c r="J131" s="335"/>
      <c r="K131" s="356"/>
      <c r="L131" s="350"/>
      <c r="M131" s="350"/>
      <c r="N131" s="990"/>
      <c r="O131" s="959"/>
      <c r="P131" s="956"/>
      <c r="Q131" s="59" t="s">
        <v>37</v>
      </c>
      <c r="R131" s="19">
        <v>1</v>
      </c>
      <c r="S131" s="788"/>
      <c r="T131" s="796"/>
      <c r="U131" s="51"/>
    </row>
    <row r="132" spans="1:23" s="1" customFormat="1" ht="24" customHeight="1">
      <c r="A132" s="674"/>
      <c r="B132" s="570"/>
      <c r="C132" s="572"/>
      <c r="D132" s="573"/>
      <c r="E132" s="570"/>
      <c r="F132" s="570"/>
      <c r="G132" s="571"/>
      <c r="H132" s="336"/>
      <c r="I132" s="336"/>
      <c r="J132" s="335"/>
      <c r="K132" s="356"/>
      <c r="L132" s="350"/>
      <c r="M132" s="350"/>
      <c r="N132" s="991" t="s">
        <v>142</v>
      </c>
      <c r="O132" s="959" t="s">
        <v>143</v>
      </c>
      <c r="P132" s="956" t="s">
        <v>433</v>
      </c>
      <c r="Q132" s="59" t="s">
        <v>26</v>
      </c>
      <c r="R132" s="19">
        <v>1</v>
      </c>
      <c r="S132" s="34" t="s">
        <v>100</v>
      </c>
      <c r="T132" s="49">
        <f t="shared" si="14"/>
        <v>100</v>
      </c>
      <c r="U132" s="51">
        <v>100</v>
      </c>
    </row>
    <row r="133" spans="1:23" s="1" customFormat="1" ht="24" customHeight="1">
      <c r="A133" s="674"/>
      <c r="B133" s="570"/>
      <c r="C133" s="572"/>
      <c r="D133" s="573"/>
      <c r="E133" s="570"/>
      <c r="F133" s="570"/>
      <c r="G133" s="571"/>
      <c r="H133" s="336"/>
      <c r="I133" s="336"/>
      <c r="J133" s="335"/>
      <c r="K133" s="356"/>
      <c r="L133" s="350"/>
      <c r="M133" s="350"/>
      <c r="N133" s="989"/>
      <c r="O133" s="959"/>
      <c r="P133" s="956"/>
      <c r="Q133" s="59" t="s">
        <v>31</v>
      </c>
      <c r="R133" s="19">
        <v>1</v>
      </c>
      <c r="S133" s="788"/>
      <c r="T133" s="796"/>
      <c r="U133" s="51"/>
    </row>
    <row r="134" spans="1:23" s="1" customFormat="1" ht="24" customHeight="1">
      <c r="A134" s="674"/>
      <c r="B134" s="570"/>
      <c r="C134" s="572"/>
      <c r="D134" s="573"/>
      <c r="E134" s="570"/>
      <c r="F134" s="570"/>
      <c r="G134" s="571"/>
      <c r="H134" s="336"/>
      <c r="I134" s="336"/>
      <c r="J134" s="335"/>
      <c r="K134" s="356"/>
      <c r="L134" s="350"/>
      <c r="M134" s="350"/>
      <c r="N134" s="989"/>
      <c r="O134" s="959"/>
      <c r="P134" s="956"/>
      <c r="Q134" s="59" t="s">
        <v>34</v>
      </c>
      <c r="R134" s="19">
        <v>1</v>
      </c>
      <c r="S134" s="788"/>
      <c r="T134" s="796"/>
      <c r="U134" s="51"/>
    </row>
    <row r="135" spans="1:23" s="1" customFormat="1" ht="24" customHeight="1">
      <c r="A135" s="674"/>
      <c r="B135" s="570"/>
      <c r="C135" s="572"/>
      <c r="D135" s="573"/>
      <c r="E135" s="570"/>
      <c r="F135" s="570"/>
      <c r="G135" s="571"/>
      <c r="H135" s="336"/>
      <c r="I135" s="336"/>
      <c r="J135" s="335"/>
      <c r="K135" s="356"/>
      <c r="L135" s="350"/>
      <c r="M135" s="350"/>
      <c r="N135" s="990"/>
      <c r="O135" s="959"/>
      <c r="P135" s="956"/>
      <c r="Q135" s="59" t="s">
        <v>37</v>
      </c>
      <c r="R135" s="19">
        <v>1</v>
      </c>
      <c r="S135" s="788"/>
      <c r="T135" s="796"/>
      <c r="U135" s="51"/>
    </row>
    <row r="136" spans="1:23" s="1" customFormat="1" ht="24" customHeight="1">
      <c r="A136" s="674"/>
      <c r="B136" s="570"/>
      <c r="C136" s="572"/>
      <c r="D136" s="573"/>
      <c r="E136" s="570"/>
      <c r="F136" s="570"/>
      <c r="G136" s="571"/>
      <c r="H136" s="336"/>
      <c r="I136" s="336"/>
      <c r="J136" s="335"/>
      <c r="K136" s="356"/>
      <c r="L136" s="350"/>
      <c r="M136" s="350"/>
      <c r="N136" s="991" t="s">
        <v>145</v>
      </c>
      <c r="O136" s="959" t="s">
        <v>146</v>
      </c>
      <c r="P136" s="956" t="s">
        <v>147</v>
      </c>
      <c r="Q136" s="59" t="s">
        <v>26</v>
      </c>
      <c r="R136" s="19">
        <v>9</v>
      </c>
      <c r="S136" s="34" t="s">
        <v>144</v>
      </c>
      <c r="T136" s="49">
        <f t="shared" si="14"/>
        <v>66.666666666666657</v>
      </c>
      <c r="U136" s="890" t="s">
        <v>441</v>
      </c>
    </row>
    <row r="137" spans="1:23" s="1" customFormat="1" ht="24" customHeight="1">
      <c r="A137" s="674"/>
      <c r="B137" s="570"/>
      <c r="C137" s="572"/>
      <c r="D137" s="573"/>
      <c r="E137" s="570"/>
      <c r="F137" s="570"/>
      <c r="G137" s="571"/>
      <c r="H137" s="336"/>
      <c r="I137" s="336"/>
      <c r="J137" s="335"/>
      <c r="K137" s="356"/>
      <c r="L137" s="350"/>
      <c r="M137" s="350"/>
      <c r="N137" s="989"/>
      <c r="O137" s="959"/>
      <c r="P137" s="956"/>
      <c r="Q137" s="59" t="s">
        <v>31</v>
      </c>
      <c r="R137" s="19">
        <v>9</v>
      </c>
      <c r="S137" s="788"/>
      <c r="T137" s="796"/>
      <c r="U137" s="797" t="s">
        <v>291</v>
      </c>
    </row>
    <row r="138" spans="1:23" s="1" customFormat="1" ht="24" customHeight="1">
      <c r="A138" s="674"/>
      <c r="B138" s="570"/>
      <c r="C138" s="572"/>
      <c r="D138" s="573"/>
      <c r="E138" s="570"/>
      <c r="F138" s="570"/>
      <c r="G138" s="675"/>
      <c r="H138" s="336"/>
      <c r="I138" s="336"/>
      <c r="J138" s="335"/>
      <c r="K138" s="356"/>
      <c r="L138" s="350"/>
      <c r="M138" s="350"/>
      <c r="N138" s="989"/>
      <c r="O138" s="959"/>
      <c r="P138" s="956"/>
      <c r="Q138" s="59" t="s">
        <v>34</v>
      </c>
      <c r="R138" s="19">
        <v>9</v>
      </c>
      <c r="S138" s="788"/>
      <c r="T138" s="796"/>
      <c r="U138" s="797" t="s">
        <v>289</v>
      </c>
      <c r="W138" s="87"/>
    </row>
    <row r="139" spans="1:23" s="1" customFormat="1" ht="24" customHeight="1">
      <c r="A139" s="674"/>
      <c r="B139" s="570"/>
      <c r="C139" s="572"/>
      <c r="D139" s="573"/>
      <c r="E139" s="570"/>
      <c r="F139" s="570"/>
      <c r="G139" s="675"/>
      <c r="H139" s="336"/>
      <c r="I139" s="336"/>
      <c r="J139" s="335"/>
      <c r="K139" s="356"/>
      <c r="L139" s="350"/>
      <c r="M139" s="350"/>
      <c r="N139" s="1007"/>
      <c r="O139" s="959"/>
      <c r="P139" s="956"/>
      <c r="Q139" s="59" t="s">
        <v>37</v>
      </c>
      <c r="R139" s="19">
        <v>9</v>
      </c>
      <c r="S139" s="788"/>
      <c r="T139" s="796"/>
      <c r="U139" s="797" t="s">
        <v>292</v>
      </c>
    </row>
    <row r="140" spans="1:23" s="1" customFormat="1" ht="24" customHeight="1">
      <c r="A140" s="674"/>
      <c r="B140" s="570"/>
      <c r="C140" s="572"/>
      <c r="D140" s="573"/>
      <c r="E140" s="570"/>
      <c r="F140" s="570"/>
      <c r="G140" s="675"/>
      <c r="H140" s="336"/>
      <c r="I140" s="336"/>
      <c r="J140" s="335"/>
      <c r="K140" s="356"/>
      <c r="L140" s="350"/>
      <c r="M140" s="350"/>
      <c r="N140" s="991" t="s">
        <v>149</v>
      </c>
      <c r="O140" s="959" t="s">
        <v>150</v>
      </c>
      <c r="P140" s="956" t="s">
        <v>52</v>
      </c>
      <c r="Q140" s="59" t="s">
        <v>26</v>
      </c>
      <c r="R140" s="19">
        <v>3</v>
      </c>
      <c r="S140" s="34" t="s">
        <v>70</v>
      </c>
      <c r="T140" s="49">
        <f t="shared" si="14"/>
        <v>66.666666666666657</v>
      </c>
      <c r="U140" s="879" t="s">
        <v>286</v>
      </c>
    </row>
    <row r="141" spans="1:23" s="1" customFormat="1" ht="24" customHeight="1">
      <c r="A141" s="674"/>
      <c r="B141" s="570"/>
      <c r="C141" s="572"/>
      <c r="D141" s="573"/>
      <c r="E141" s="570"/>
      <c r="F141" s="570"/>
      <c r="G141" s="675"/>
      <c r="H141" s="336"/>
      <c r="I141" s="336"/>
      <c r="J141" s="335"/>
      <c r="K141" s="356"/>
      <c r="L141" s="350"/>
      <c r="M141" s="350"/>
      <c r="N141" s="989"/>
      <c r="O141" s="959"/>
      <c r="P141" s="956"/>
      <c r="Q141" s="59" t="s">
        <v>31</v>
      </c>
      <c r="R141" s="19">
        <v>3</v>
      </c>
      <c r="S141" s="788"/>
      <c r="T141" s="796"/>
      <c r="U141" s="798" t="s">
        <v>286</v>
      </c>
    </row>
    <row r="142" spans="1:23" s="1" customFormat="1" ht="24" customHeight="1">
      <c r="A142" s="674"/>
      <c r="B142" s="570"/>
      <c r="C142" s="572"/>
      <c r="D142" s="573"/>
      <c r="E142" s="570"/>
      <c r="F142" s="570"/>
      <c r="G142" s="675"/>
      <c r="H142" s="336"/>
      <c r="I142" s="336"/>
      <c r="J142" s="335"/>
      <c r="K142" s="356"/>
      <c r="L142" s="350"/>
      <c r="M142" s="350"/>
      <c r="N142" s="989"/>
      <c r="O142" s="959"/>
      <c r="P142" s="956"/>
      <c r="Q142" s="59" t="s">
        <v>34</v>
      </c>
      <c r="R142" s="19">
        <v>3</v>
      </c>
      <c r="S142" s="799"/>
      <c r="T142" s="796"/>
      <c r="U142" s="798" t="s">
        <v>286</v>
      </c>
    </row>
    <row r="143" spans="1:23" s="1" customFormat="1" ht="24" customHeight="1">
      <c r="A143" s="674"/>
      <c r="B143" s="570"/>
      <c r="C143" s="572"/>
      <c r="D143" s="573"/>
      <c r="E143" s="570"/>
      <c r="F143" s="570"/>
      <c r="G143" s="675"/>
      <c r="H143" s="336"/>
      <c r="I143" s="336"/>
      <c r="J143" s="335"/>
      <c r="K143" s="356"/>
      <c r="L143" s="350"/>
      <c r="M143" s="350"/>
      <c r="N143" s="990"/>
      <c r="O143" s="959"/>
      <c r="P143" s="956"/>
      <c r="Q143" s="59" t="s">
        <v>37</v>
      </c>
      <c r="R143" s="19">
        <v>3</v>
      </c>
      <c r="S143" s="788"/>
      <c r="T143" s="796"/>
      <c r="U143" s="798" t="s">
        <v>286</v>
      </c>
    </row>
    <row r="144" spans="1:23" s="1" customFormat="1" ht="24" customHeight="1">
      <c r="A144" s="674"/>
      <c r="B144" s="570"/>
      <c r="C144" s="572"/>
      <c r="D144" s="573"/>
      <c r="E144" s="570"/>
      <c r="F144" s="570"/>
      <c r="G144" s="675"/>
      <c r="H144" s="336"/>
      <c r="I144" s="336"/>
      <c r="J144" s="335"/>
      <c r="K144" s="356"/>
      <c r="L144" s="350"/>
      <c r="M144" s="350"/>
      <c r="N144" s="991" t="s">
        <v>151</v>
      </c>
      <c r="O144" s="959" t="s">
        <v>152</v>
      </c>
      <c r="P144" s="956" t="s">
        <v>52</v>
      </c>
      <c r="Q144" s="59" t="s">
        <v>26</v>
      </c>
      <c r="R144" s="19">
        <v>3</v>
      </c>
      <c r="S144" s="34" t="s">
        <v>53</v>
      </c>
      <c r="T144" s="49">
        <f t="shared" si="14"/>
        <v>100</v>
      </c>
      <c r="U144" s="602"/>
    </row>
    <row r="145" spans="1:21" s="1" customFormat="1" ht="24" customHeight="1">
      <c r="A145" s="674"/>
      <c r="B145" s="570"/>
      <c r="C145" s="572"/>
      <c r="D145" s="573"/>
      <c r="E145" s="570"/>
      <c r="F145" s="570"/>
      <c r="G145" s="675"/>
      <c r="H145" s="336"/>
      <c r="I145" s="336"/>
      <c r="J145" s="335"/>
      <c r="K145" s="356"/>
      <c r="L145" s="350"/>
      <c r="M145" s="350"/>
      <c r="N145" s="989"/>
      <c r="O145" s="959"/>
      <c r="P145" s="956"/>
      <c r="Q145" s="59" t="s">
        <v>31</v>
      </c>
      <c r="R145" s="19">
        <v>3</v>
      </c>
      <c r="S145" s="788"/>
      <c r="T145" s="796"/>
      <c r="U145" s="795" t="s">
        <v>249</v>
      </c>
    </row>
    <row r="146" spans="1:21" s="1" customFormat="1" ht="24" customHeight="1">
      <c r="A146" s="674"/>
      <c r="B146" s="570"/>
      <c r="C146" s="572"/>
      <c r="D146" s="573"/>
      <c r="E146" s="570"/>
      <c r="F146" s="570"/>
      <c r="G146" s="675"/>
      <c r="H146" s="336"/>
      <c r="I146" s="336"/>
      <c r="J146" s="335"/>
      <c r="K146" s="356"/>
      <c r="L146" s="350"/>
      <c r="M146" s="350"/>
      <c r="N146" s="989"/>
      <c r="O146" s="959"/>
      <c r="P146" s="956"/>
      <c r="Q146" s="59" t="s">
        <v>34</v>
      </c>
      <c r="R146" s="937">
        <v>3</v>
      </c>
      <c r="S146" s="793"/>
      <c r="T146" s="800"/>
      <c r="U146" s="794" t="s">
        <v>278</v>
      </c>
    </row>
    <row r="147" spans="1:21" s="1" customFormat="1" ht="23.25" customHeight="1" thickBot="1">
      <c r="A147" s="674"/>
      <c r="B147" s="570"/>
      <c r="C147" s="572"/>
      <c r="D147" s="573"/>
      <c r="E147" s="570"/>
      <c r="F147" s="570"/>
      <c r="G147" s="675"/>
      <c r="H147" s="336"/>
      <c r="I147" s="336"/>
      <c r="J147" s="335"/>
      <c r="K147" s="356"/>
      <c r="L147" s="350"/>
      <c r="M147" s="350"/>
      <c r="N147" s="1008"/>
      <c r="O147" s="972"/>
      <c r="P147" s="956"/>
      <c r="Q147" s="59" t="s">
        <v>37</v>
      </c>
      <c r="R147" s="939">
        <v>3</v>
      </c>
      <c r="S147" s="826"/>
      <c r="T147" s="940"/>
      <c r="U147" s="941" t="s">
        <v>279</v>
      </c>
    </row>
    <row r="148" spans="1:21" s="1" customFormat="1" ht="24" customHeight="1">
      <c r="A148" s="674"/>
      <c r="B148" s="570"/>
      <c r="C148" s="572"/>
      <c r="D148" s="573"/>
      <c r="E148" s="570"/>
      <c r="F148" s="570"/>
      <c r="G148" s="675"/>
      <c r="H148" s="335"/>
      <c r="I148" s="336"/>
      <c r="J148" s="335"/>
      <c r="K148" s="356"/>
      <c r="L148" s="350"/>
      <c r="M148" s="350"/>
      <c r="N148" s="978" t="s">
        <v>154</v>
      </c>
      <c r="O148" s="981" t="s">
        <v>155</v>
      </c>
      <c r="P148" s="412">
        <v>1</v>
      </c>
      <c r="Q148" s="366" t="s">
        <v>26</v>
      </c>
      <c r="R148" s="406">
        <v>100</v>
      </c>
      <c r="S148" s="424"/>
      <c r="T148" s="424"/>
      <c r="U148" s="938"/>
    </row>
    <row r="149" spans="1:21" s="1" customFormat="1" ht="24" customHeight="1">
      <c r="A149" s="674"/>
      <c r="B149" s="570"/>
      <c r="C149" s="572"/>
      <c r="D149" s="573"/>
      <c r="E149" s="570"/>
      <c r="F149" s="570"/>
      <c r="G149" s="675"/>
      <c r="H149" s="335"/>
      <c r="I149" s="336"/>
      <c r="J149" s="335"/>
      <c r="K149" s="356"/>
      <c r="L149" s="350"/>
      <c r="M149" s="350"/>
      <c r="N149" s="979"/>
      <c r="O149" s="982"/>
      <c r="P149" s="376"/>
      <c r="Q149" s="372" t="s">
        <v>31</v>
      </c>
      <c r="R149" s="62"/>
      <c r="S149" s="624"/>
      <c r="T149" s="424"/>
      <c r="U149" s="425"/>
    </row>
    <row r="150" spans="1:21" s="1" customFormat="1" ht="24" customHeight="1">
      <c r="A150" s="674"/>
      <c r="B150" s="570"/>
      <c r="C150" s="572"/>
      <c r="D150" s="573"/>
      <c r="E150" s="570"/>
      <c r="F150" s="570"/>
      <c r="G150" s="675"/>
      <c r="H150" s="335"/>
      <c r="I150" s="336"/>
      <c r="J150" s="335"/>
      <c r="K150" s="356"/>
      <c r="L150" s="350"/>
      <c r="M150" s="350"/>
      <c r="N150" s="979"/>
      <c r="O150" s="982"/>
      <c r="P150" s="376"/>
      <c r="Q150" s="372" t="s">
        <v>34</v>
      </c>
      <c r="R150" s="64"/>
      <c r="S150" s="65">
        <f>(T154+T158+T162)/3</f>
        <v>0</v>
      </c>
      <c r="T150" s="424"/>
      <c r="U150" s="427"/>
    </row>
    <row r="151" spans="1:21" s="1" customFormat="1" ht="24" customHeight="1">
      <c r="A151" s="674"/>
      <c r="B151" s="570"/>
      <c r="C151" s="572"/>
      <c r="D151" s="573"/>
      <c r="E151" s="570"/>
      <c r="F151" s="570"/>
      <c r="G151" s="675"/>
      <c r="H151" s="335"/>
      <c r="I151" s="336"/>
      <c r="J151" s="335"/>
      <c r="K151" s="356"/>
      <c r="L151" s="350"/>
      <c r="M151" s="350"/>
      <c r="N151" s="980"/>
      <c r="O151" s="983"/>
      <c r="P151" s="376"/>
      <c r="Q151" s="414" t="s">
        <v>37</v>
      </c>
      <c r="R151" s="67">
        <v>0</v>
      </c>
      <c r="S151" s="49"/>
      <c r="T151" s="49"/>
      <c r="U151" s="68"/>
    </row>
    <row r="152" spans="1:21" s="1" customFormat="1" ht="24" customHeight="1">
      <c r="A152" s="674"/>
      <c r="B152" s="570"/>
      <c r="C152" s="572"/>
      <c r="D152" s="573"/>
      <c r="E152" s="570"/>
      <c r="F152" s="570"/>
      <c r="G152" s="675"/>
      <c r="H152" s="335"/>
      <c r="I152" s="336"/>
      <c r="J152" s="335"/>
      <c r="K152" s="356"/>
      <c r="L152" s="350"/>
      <c r="M152" s="350"/>
      <c r="N152" s="986" t="s">
        <v>157</v>
      </c>
      <c r="O152" s="972" t="s">
        <v>158</v>
      </c>
      <c r="P152" s="408" t="s">
        <v>269</v>
      </c>
      <c r="Q152" s="59" t="s">
        <v>26</v>
      </c>
      <c r="R152" s="809">
        <v>2</v>
      </c>
      <c r="S152" s="796"/>
      <c r="T152" s="49"/>
      <c r="U152" s="71"/>
    </row>
    <row r="153" spans="1:21" s="1" customFormat="1" ht="24" customHeight="1">
      <c r="A153" s="674"/>
      <c r="B153" s="570"/>
      <c r="C153" s="572"/>
      <c r="D153" s="573"/>
      <c r="E153" s="570"/>
      <c r="F153" s="570"/>
      <c r="G153" s="675"/>
      <c r="H153" s="335"/>
      <c r="I153" s="336"/>
      <c r="J153" s="335"/>
      <c r="K153" s="356"/>
      <c r="L153" s="350"/>
      <c r="M153" s="350"/>
      <c r="N153" s="987"/>
      <c r="O153" s="973"/>
      <c r="P153" s="411"/>
      <c r="Q153" s="59" t="s">
        <v>31</v>
      </c>
      <c r="R153" s="809"/>
      <c r="S153" s="796"/>
      <c r="T153" s="49"/>
      <c r="U153" s="72"/>
    </row>
    <row r="154" spans="1:21" s="1" customFormat="1" ht="24" customHeight="1">
      <c r="A154" s="674"/>
      <c r="B154" s="570"/>
      <c r="C154" s="572"/>
      <c r="D154" s="573"/>
      <c r="E154" s="570"/>
      <c r="F154" s="570"/>
      <c r="G154" s="675"/>
      <c r="H154" s="335"/>
      <c r="I154" s="336"/>
      <c r="J154" s="335"/>
      <c r="K154" s="356"/>
      <c r="L154" s="350"/>
      <c r="M154" s="350"/>
      <c r="N154" s="479"/>
      <c r="O154" s="973"/>
      <c r="P154" s="411"/>
      <c r="Q154" s="59" t="s">
        <v>34</v>
      </c>
      <c r="R154" s="809"/>
      <c r="S154" s="788"/>
      <c r="T154" s="622"/>
      <c r="U154" s="604"/>
    </row>
    <row r="155" spans="1:21" s="1" customFormat="1" ht="23.25" customHeight="1">
      <c r="A155" s="674"/>
      <c r="B155" s="570"/>
      <c r="C155" s="572"/>
      <c r="D155" s="573"/>
      <c r="E155" s="570"/>
      <c r="F155" s="570"/>
      <c r="G155" s="675"/>
      <c r="H155" s="335"/>
      <c r="I155" s="336"/>
      <c r="J155" s="335"/>
      <c r="K155" s="356"/>
      <c r="L155" s="350"/>
      <c r="M155" s="350"/>
      <c r="N155" s="577"/>
      <c r="O155" s="974"/>
      <c r="P155" s="431"/>
      <c r="Q155" s="59" t="s">
        <v>37</v>
      </c>
      <c r="R155" s="810"/>
      <c r="S155" s="49"/>
      <c r="T155" s="49"/>
      <c r="U155" s="51"/>
    </row>
    <row r="156" spans="1:21" s="1" customFormat="1" ht="24" customHeight="1">
      <c r="A156" s="674"/>
      <c r="B156" s="570"/>
      <c r="C156" s="572"/>
      <c r="D156" s="573"/>
      <c r="E156" s="570"/>
      <c r="F156" s="570"/>
      <c r="G156" s="675"/>
      <c r="H156" s="335"/>
      <c r="I156" s="336"/>
      <c r="J156" s="335"/>
      <c r="K156" s="356"/>
      <c r="L156" s="350"/>
      <c r="M156" s="350"/>
      <c r="N156" s="987" t="s">
        <v>159</v>
      </c>
      <c r="O156" s="975" t="s">
        <v>160</v>
      </c>
      <c r="P156" s="408" t="s">
        <v>180</v>
      </c>
      <c r="Q156" s="63" t="s">
        <v>26</v>
      </c>
      <c r="R156" s="812">
        <v>3</v>
      </c>
      <c r="S156" s="796"/>
      <c r="T156" s="49"/>
      <c r="U156" s="53"/>
    </row>
    <row r="157" spans="1:21" s="1" customFormat="1" ht="24" customHeight="1">
      <c r="A157" s="674"/>
      <c r="B157" s="570"/>
      <c r="C157" s="572"/>
      <c r="D157" s="573"/>
      <c r="E157" s="570"/>
      <c r="F157" s="570"/>
      <c r="G157" s="675"/>
      <c r="H157" s="335"/>
      <c r="I157" s="336"/>
      <c r="J157" s="335"/>
      <c r="K157" s="356"/>
      <c r="L157" s="350"/>
      <c r="M157" s="350"/>
      <c r="N157" s="987"/>
      <c r="O157" s="976"/>
      <c r="P157" s="411"/>
      <c r="Q157" s="59" t="s">
        <v>31</v>
      </c>
      <c r="R157" s="811">
        <v>0</v>
      </c>
      <c r="S157" s="796"/>
      <c r="T157" s="49"/>
      <c r="U157" s="75"/>
    </row>
    <row r="158" spans="1:21" s="1" customFormat="1" ht="21.75" customHeight="1">
      <c r="A158" s="674"/>
      <c r="B158" s="570"/>
      <c r="C158" s="572"/>
      <c r="D158" s="573"/>
      <c r="E158" s="570"/>
      <c r="F158" s="570"/>
      <c r="G158" s="675"/>
      <c r="H158" s="335"/>
      <c r="I158" s="336"/>
      <c r="J158" s="335"/>
      <c r="K158" s="356"/>
      <c r="L158" s="350"/>
      <c r="M158" s="350"/>
      <c r="N158" s="987"/>
      <c r="O158" s="976"/>
      <c r="P158" s="411"/>
      <c r="Q158" s="59" t="s">
        <v>34</v>
      </c>
      <c r="R158" s="811">
        <v>3</v>
      </c>
      <c r="S158" s="788"/>
      <c r="T158" s="622"/>
      <c r="U158" s="605"/>
    </row>
    <row r="159" spans="1:21" s="1" customFormat="1" ht="22.5" customHeight="1">
      <c r="A159" s="674"/>
      <c r="B159" s="570"/>
      <c r="C159" s="572"/>
      <c r="D159" s="573"/>
      <c r="E159" s="570"/>
      <c r="F159" s="570"/>
      <c r="G159" s="675"/>
      <c r="H159" s="335"/>
      <c r="I159" s="336"/>
      <c r="J159" s="335"/>
      <c r="K159" s="356"/>
      <c r="L159" s="350"/>
      <c r="M159" s="350"/>
      <c r="N159" s="1004"/>
      <c r="O159" s="977"/>
      <c r="P159" s="411"/>
      <c r="Q159" s="57" t="s">
        <v>37</v>
      </c>
      <c r="R159" s="809"/>
      <c r="S159" s="49"/>
      <c r="T159" s="49"/>
      <c r="U159" s="75"/>
    </row>
    <row r="160" spans="1:21" s="1" customFormat="1" ht="24" customHeight="1">
      <c r="A160" s="674"/>
      <c r="B160" s="570"/>
      <c r="C160" s="572"/>
      <c r="D160" s="573"/>
      <c r="E160" s="570"/>
      <c r="F160" s="570"/>
      <c r="G160" s="675"/>
      <c r="H160" s="335"/>
      <c r="I160" s="336"/>
      <c r="J160" s="335"/>
      <c r="K160" s="356"/>
      <c r="L160" s="350"/>
      <c r="M160" s="350"/>
      <c r="N160" s="986" t="s">
        <v>161</v>
      </c>
      <c r="O160" s="975" t="s">
        <v>162</v>
      </c>
      <c r="P160" s="408" t="s">
        <v>434</v>
      </c>
      <c r="Q160" s="59" t="s">
        <v>26</v>
      </c>
      <c r="R160" s="809">
        <v>5</v>
      </c>
      <c r="S160" s="796"/>
      <c r="T160" s="49"/>
      <c r="U160" s="48"/>
    </row>
    <row r="161" spans="1:21" s="1" customFormat="1" ht="24" customHeight="1">
      <c r="A161" s="674"/>
      <c r="B161" s="570"/>
      <c r="C161" s="572"/>
      <c r="D161" s="573"/>
      <c r="E161" s="570"/>
      <c r="F161" s="570"/>
      <c r="G161" s="675"/>
      <c r="H161" s="335"/>
      <c r="I161" s="336"/>
      <c r="J161" s="335"/>
      <c r="K161" s="356"/>
      <c r="L161" s="350"/>
      <c r="M161" s="350"/>
      <c r="N161" s="987"/>
      <c r="O161" s="976"/>
      <c r="P161" s="411"/>
      <c r="Q161" s="59" t="s">
        <v>31</v>
      </c>
      <c r="R161" s="67"/>
      <c r="S161" s="796"/>
      <c r="T161" s="49"/>
      <c r="U161" s="75"/>
    </row>
    <row r="162" spans="1:21" s="1" customFormat="1" ht="24" customHeight="1">
      <c r="A162" s="674"/>
      <c r="B162" s="570"/>
      <c r="C162" s="572"/>
      <c r="D162" s="573"/>
      <c r="E162" s="570"/>
      <c r="F162" s="570"/>
      <c r="G162" s="675"/>
      <c r="H162" s="335"/>
      <c r="I162" s="336"/>
      <c r="J162" s="335"/>
      <c r="K162" s="356"/>
      <c r="L162" s="350"/>
      <c r="M162" s="350"/>
      <c r="N162" s="987"/>
      <c r="O162" s="976"/>
      <c r="P162" s="411"/>
      <c r="Q162" s="59" t="s">
        <v>34</v>
      </c>
      <c r="R162" s="74"/>
      <c r="S162" s="896"/>
      <c r="T162" s="897"/>
      <c r="U162" s="606"/>
    </row>
    <row r="163" spans="1:21" s="1" customFormat="1" ht="21" customHeight="1" thickBot="1">
      <c r="A163" s="674"/>
      <c r="B163" s="570"/>
      <c r="C163" s="572"/>
      <c r="D163" s="573"/>
      <c r="E163" s="570"/>
      <c r="F163" s="570"/>
      <c r="G163" s="675"/>
      <c r="H163" s="335"/>
      <c r="I163" s="336"/>
      <c r="J163" s="335"/>
      <c r="K163" s="356"/>
      <c r="L163" s="350"/>
      <c r="M163" s="350"/>
      <c r="N163" s="1005"/>
      <c r="O163" s="977"/>
      <c r="P163" s="411"/>
      <c r="Q163" s="57" t="s">
        <v>37</v>
      </c>
      <c r="R163" s="898"/>
      <c r="S163" s="899"/>
      <c r="T163" s="900"/>
      <c r="U163" s="901"/>
    </row>
    <row r="164" spans="1:21" s="1" customFormat="1" ht="24" customHeight="1">
      <c r="A164" s="674"/>
      <c r="B164" s="570"/>
      <c r="C164" s="572"/>
      <c r="D164" s="573"/>
      <c r="E164" s="570"/>
      <c r="F164" s="570"/>
      <c r="G164" s="571"/>
      <c r="H164" s="335"/>
      <c r="I164" s="336"/>
      <c r="J164" s="335"/>
      <c r="K164" s="356"/>
      <c r="L164" s="350"/>
      <c r="M164" s="350"/>
      <c r="N164" s="981" t="s">
        <v>164</v>
      </c>
      <c r="O164" s="978" t="s">
        <v>165</v>
      </c>
      <c r="P164" s="412">
        <v>1</v>
      </c>
      <c r="Q164" s="366" t="s">
        <v>26</v>
      </c>
      <c r="R164" s="625">
        <v>100</v>
      </c>
      <c r="S164" s="627">
        <f>(T168+T172+T180)/3</f>
        <v>100</v>
      </c>
      <c r="T164" s="630">
        <f t="shared" ref="T164:T168" si="15">S164/R164*100</f>
        <v>100</v>
      </c>
      <c r="U164" s="434"/>
    </row>
    <row r="165" spans="1:21" s="1" customFormat="1" ht="24" customHeight="1">
      <c r="A165" s="674"/>
      <c r="B165" s="570"/>
      <c r="C165" s="572"/>
      <c r="D165" s="573"/>
      <c r="E165" s="570"/>
      <c r="F165" s="570"/>
      <c r="G165" s="571"/>
      <c r="H165" s="335"/>
      <c r="I165" s="336"/>
      <c r="J165" s="335"/>
      <c r="K165" s="356"/>
      <c r="L165" s="350"/>
      <c r="M165" s="350"/>
      <c r="N165" s="982"/>
      <c r="O165" s="979"/>
      <c r="P165" s="376"/>
      <c r="Q165" s="372" t="s">
        <v>31</v>
      </c>
      <c r="R165" s="626">
        <v>100</v>
      </c>
      <c r="S165" s="629">
        <f>(T169+T173+T177+T181)/4</f>
        <v>0</v>
      </c>
      <c r="T165" s="631">
        <f t="shared" si="15"/>
        <v>0</v>
      </c>
      <c r="U165" s="375"/>
    </row>
    <row r="166" spans="1:21" s="1" customFormat="1" ht="24" customHeight="1">
      <c r="A166" s="674"/>
      <c r="B166" s="570"/>
      <c r="C166" s="572"/>
      <c r="D166" s="573"/>
      <c r="E166" s="570"/>
      <c r="F166" s="570"/>
      <c r="G166" s="571"/>
      <c r="H166" s="335"/>
      <c r="I166" s="336"/>
      <c r="J166" s="335"/>
      <c r="K166" s="356"/>
      <c r="L166" s="350"/>
      <c r="M166" s="350"/>
      <c r="N166" s="983"/>
      <c r="O166" s="980"/>
      <c r="P166" s="376"/>
      <c r="Q166" s="372" t="s">
        <v>34</v>
      </c>
      <c r="R166" s="626">
        <v>100</v>
      </c>
      <c r="S166" s="629">
        <f>(T170+T174+T178+T182)/4</f>
        <v>0</v>
      </c>
      <c r="T166" s="631">
        <f t="shared" si="15"/>
        <v>0</v>
      </c>
      <c r="U166" s="375"/>
    </row>
    <row r="167" spans="1:21" s="1" customFormat="1" ht="24" customHeight="1">
      <c r="A167" s="674"/>
      <c r="B167" s="570"/>
      <c r="C167" s="572"/>
      <c r="D167" s="573"/>
      <c r="E167" s="570"/>
      <c r="F167" s="570"/>
      <c r="G167" s="571"/>
      <c r="H167" s="335"/>
      <c r="I167" s="336"/>
      <c r="J167" s="335"/>
      <c r="K167" s="356"/>
      <c r="L167" s="350"/>
      <c r="M167" s="350"/>
      <c r="N167" s="334"/>
      <c r="O167" s="435"/>
      <c r="P167" s="376"/>
      <c r="Q167" s="372" t="s">
        <v>37</v>
      </c>
      <c r="R167" s="626">
        <v>100</v>
      </c>
      <c r="S167" s="628">
        <f>(T171+T175+T183)/3</f>
        <v>0</v>
      </c>
      <c r="T167" s="631">
        <f t="shared" si="15"/>
        <v>0</v>
      </c>
      <c r="U167" s="375"/>
    </row>
    <row r="168" spans="1:21" s="1" customFormat="1" ht="37.5" customHeight="1">
      <c r="A168" s="674"/>
      <c r="B168" s="570"/>
      <c r="C168" s="572"/>
      <c r="D168" s="573"/>
      <c r="E168" s="570"/>
      <c r="F168" s="570"/>
      <c r="G168" s="571"/>
      <c r="H168" s="335"/>
      <c r="I168" s="336"/>
      <c r="J168" s="335"/>
      <c r="K168" s="356"/>
      <c r="L168" s="350"/>
      <c r="M168" s="350"/>
      <c r="N168" s="986" t="s">
        <v>166</v>
      </c>
      <c r="O168" s="959" t="s">
        <v>167</v>
      </c>
      <c r="P168" s="948" t="s">
        <v>52</v>
      </c>
      <c r="Q168" s="59" t="s">
        <v>26</v>
      </c>
      <c r="R168" s="19">
        <v>3</v>
      </c>
      <c r="S168" s="78">
        <v>3</v>
      </c>
      <c r="T168" s="79">
        <f t="shared" si="15"/>
        <v>100</v>
      </c>
      <c r="U168" s="160" t="s">
        <v>442</v>
      </c>
    </row>
    <row r="169" spans="1:21" s="1" customFormat="1" ht="28.5" customHeight="1">
      <c r="A169" s="674"/>
      <c r="B169" s="570"/>
      <c r="C169" s="572"/>
      <c r="D169" s="573"/>
      <c r="E169" s="570"/>
      <c r="F169" s="570"/>
      <c r="G169" s="571"/>
      <c r="H169" s="335"/>
      <c r="I169" s="336"/>
      <c r="J169" s="335"/>
      <c r="K169" s="356"/>
      <c r="L169" s="350"/>
      <c r="M169" s="350"/>
      <c r="N169" s="987"/>
      <c r="O169" s="959"/>
      <c r="P169" s="949"/>
      <c r="Q169" s="59" t="s">
        <v>31</v>
      </c>
      <c r="R169" s="19">
        <v>3</v>
      </c>
      <c r="S169" s="788"/>
      <c r="T169" s="813"/>
      <c r="U169" s="846" t="s">
        <v>251</v>
      </c>
    </row>
    <row r="170" spans="1:21" s="1" customFormat="1" ht="27" customHeight="1">
      <c r="A170" s="674"/>
      <c r="B170" s="570"/>
      <c r="C170" s="572"/>
      <c r="D170" s="573"/>
      <c r="E170" s="570"/>
      <c r="F170" s="570"/>
      <c r="G170" s="571"/>
      <c r="H170" s="336"/>
      <c r="I170" s="336"/>
      <c r="J170" s="335"/>
      <c r="K170" s="356"/>
      <c r="L170" s="350"/>
      <c r="M170" s="350"/>
      <c r="N170" s="987"/>
      <c r="O170" s="959"/>
      <c r="P170" s="949"/>
      <c r="Q170" s="59" t="s">
        <v>34</v>
      </c>
      <c r="R170" s="19">
        <v>3</v>
      </c>
      <c r="S170" s="788"/>
      <c r="T170" s="813"/>
      <c r="U170" s="846" t="s">
        <v>251</v>
      </c>
    </row>
    <row r="171" spans="1:21" s="1" customFormat="1" ht="27.75" customHeight="1">
      <c r="A171" s="674"/>
      <c r="B171" s="570"/>
      <c r="C171" s="572"/>
      <c r="D171" s="573"/>
      <c r="E171" s="570"/>
      <c r="F171" s="570"/>
      <c r="G171" s="571"/>
      <c r="H171" s="335"/>
      <c r="I171" s="336"/>
      <c r="J171" s="335"/>
      <c r="K171" s="356"/>
      <c r="L171" s="350"/>
      <c r="M171" s="350"/>
      <c r="N171" s="988"/>
      <c r="O171" s="959"/>
      <c r="P171" s="950"/>
      <c r="Q171" s="57" t="s">
        <v>37</v>
      </c>
      <c r="R171" s="19">
        <v>3</v>
      </c>
      <c r="S171" s="793"/>
      <c r="T171" s="813"/>
      <c r="U171" s="846" t="s">
        <v>251</v>
      </c>
    </row>
    <row r="172" spans="1:21" s="1" customFormat="1" ht="56.25" customHeight="1">
      <c r="A172" s="674"/>
      <c r="B172" s="570"/>
      <c r="C172" s="572"/>
      <c r="D172" s="573"/>
      <c r="E172" s="570"/>
      <c r="F172" s="570"/>
      <c r="G172" s="571"/>
      <c r="H172" s="335"/>
      <c r="I172" s="336"/>
      <c r="J172" s="335"/>
      <c r="K172" s="356"/>
      <c r="L172" s="350"/>
      <c r="M172" s="350"/>
      <c r="N172" s="989" t="s">
        <v>168</v>
      </c>
      <c r="O172" s="972" t="s">
        <v>169</v>
      </c>
      <c r="P172" s="948" t="s">
        <v>52</v>
      </c>
      <c r="Q172" s="59" t="s">
        <v>26</v>
      </c>
      <c r="R172" s="19">
        <v>3</v>
      </c>
      <c r="S172" s="83">
        <v>3</v>
      </c>
      <c r="T172" s="84">
        <f t="shared" ref="T172" si="16">S172/R172*100</f>
        <v>100</v>
      </c>
      <c r="U172" s="409" t="s">
        <v>443</v>
      </c>
    </row>
    <row r="173" spans="1:21" s="1" customFormat="1" ht="30" customHeight="1">
      <c r="A173" s="674"/>
      <c r="B173" s="570"/>
      <c r="C173" s="572"/>
      <c r="D173" s="573"/>
      <c r="E173" s="570"/>
      <c r="F173" s="570"/>
      <c r="G173" s="571"/>
      <c r="H173" s="335"/>
      <c r="I173" s="336"/>
      <c r="J173" s="335"/>
      <c r="K173" s="356"/>
      <c r="L173" s="350"/>
      <c r="M173" s="350"/>
      <c r="N173" s="989"/>
      <c r="O173" s="973"/>
      <c r="P173" s="949"/>
      <c r="Q173" s="59" t="s">
        <v>31</v>
      </c>
      <c r="R173" s="19">
        <v>3</v>
      </c>
      <c r="S173" s="815"/>
      <c r="T173" s="816"/>
      <c r="U173" s="794" t="s">
        <v>170</v>
      </c>
    </row>
    <row r="174" spans="1:21" s="1" customFormat="1" ht="25.5" customHeight="1">
      <c r="A174" s="674"/>
      <c r="B174" s="570"/>
      <c r="C174" s="572"/>
      <c r="D174" s="573"/>
      <c r="E174" s="570"/>
      <c r="F174" s="570"/>
      <c r="G174" s="571"/>
      <c r="H174" s="335"/>
      <c r="I174" s="336"/>
      <c r="J174" s="335"/>
      <c r="K174" s="356"/>
      <c r="L174" s="350"/>
      <c r="M174" s="350"/>
      <c r="N174" s="989"/>
      <c r="O174" s="973"/>
      <c r="P174" s="949"/>
      <c r="Q174" s="59" t="s">
        <v>34</v>
      </c>
      <c r="R174" s="19">
        <v>3</v>
      </c>
      <c r="S174" s="815"/>
      <c r="T174" s="816"/>
      <c r="U174" s="794" t="s">
        <v>170</v>
      </c>
    </row>
    <row r="175" spans="1:21" s="1" customFormat="1" ht="24.75" customHeight="1">
      <c r="A175" s="674"/>
      <c r="B175" s="570"/>
      <c r="C175" s="572"/>
      <c r="D175" s="573"/>
      <c r="E175" s="570"/>
      <c r="F175" s="570"/>
      <c r="G175" s="571"/>
      <c r="H175" s="335"/>
      <c r="I175" s="336"/>
      <c r="J175" s="335"/>
      <c r="K175" s="356"/>
      <c r="L175" s="350"/>
      <c r="M175" s="350"/>
      <c r="N175" s="990"/>
      <c r="O175" s="974"/>
      <c r="P175" s="950"/>
      <c r="Q175" s="57" t="s">
        <v>37</v>
      </c>
      <c r="R175" s="19">
        <v>3</v>
      </c>
      <c r="S175" s="815"/>
      <c r="T175" s="816"/>
      <c r="U175" s="795" t="s">
        <v>170</v>
      </c>
    </row>
    <row r="176" spans="1:21" s="1" customFormat="1" ht="18.75" customHeight="1">
      <c r="A176" s="674"/>
      <c r="B176" s="570"/>
      <c r="C176" s="572"/>
      <c r="D176" s="573"/>
      <c r="E176" s="570"/>
      <c r="F176" s="570"/>
      <c r="G176" s="571"/>
      <c r="H176" s="335"/>
      <c r="I176" s="336"/>
      <c r="J176" s="335"/>
      <c r="K176" s="356"/>
      <c r="L176" s="350"/>
      <c r="M176" s="350"/>
      <c r="N176" s="991" t="s">
        <v>171</v>
      </c>
      <c r="O176" s="972" t="s">
        <v>172</v>
      </c>
      <c r="P176" s="948" t="s">
        <v>173</v>
      </c>
      <c r="Q176" s="59" t="s">
        <v>26</v>
      </c>
      <c r="R176" s="19">
        <v>2</v>
      </c>
      <c r="S176" s="89">
        <v>2</v>
      </c>
      <c r="T176" s="84">
        <f t="shared" ref="T176" si="17">S176/R176*100</f>
        <v>100</v>
      </c>
      <c r="U176" s="880" t="s">
        <v>444</v>
      </c>
    </row>
    <row r="177" spans="1:21" s="1" customFormat="1" ht="18" customHeight="1">
      <c r="A177" s="674"/>
      <c r="B177" s="570"/>
      <c r="C177" s="572"/>
      <c r="D177" s="573"/>
      <c r="E177" s="570"/>
      <c r="F177" s="570"/>
      <c r="G177" s="571"/>
      <c r="H177" s="335"/>
      <c r="I177" s="336"/>
      <c r="J177" s="335"/>
      <c r="K177" s="356"/>
      <c r="L177" s="350"/>
      <c r="M177" s="350"/>
      <c r="N177" s="989"/>
      <c r="O177" s="973"/>
      <c r="P177" s="949"/>
      <c r="Q177" s="59" t="s">
        <v>31</v>
      </c>
      <c r="R177" s="19"/>
      <c r="S177" s="89"/>
      <c r="T177" s="84"/>
      <c r="U177" s="881"/>
    </row>
    <row r="178" spans="1:21" s="1" customFormat="1" ht="21" customHeight="1">
      <c r="A178" s="674"/>
      <c r="B178" s="570"/>
      <c r="C178" s="572"/>
      <c r="D178" s="573"/>
      <c r="E178" s="570"/>
      <c r="F178" s="570"/>
      <c r="G178" s="571"/>
      <c r="H178" s="335"/>
      <c r="I178" s="336"/>
      <c r="J178" s="335"/>
      <c r="K178" s="356"/>
      <c r="L178" s="350"/>
      <c r="M178" s="350"/>
      <c r="N178" s="989"/>
      <c r="O178" s="973"/>
      <c r="P178" s="949"/>
      <c r="Q178" s="59" t="s">
        <v>34</v>
      </c>
      <c r="R178" s="817">
        <v>1</v>
      </c>
      <c r="S178" s="815"/>
      <c r="T178" s="816"/>
      <c r="U178" s="882" t="s">
        <v>253</v>
      </c>
    </row>
    <row r="179" spans="1:21" s="1" customFormat="1" ht="17.25" customHeight="1">
      <c r="A179" s="674"/>
      <c r="B179" s="570"/>
      <c r="C179" s="572"/>
      <c r="D179" s="573"/>
      <c r="E179" s="570"/>
      <c r="F179" s="570"/>
      <c r="G179" s="571"/>
      <c r="H179" s="335"/>
      <c r="I179" s="336"/>
      <c r="J179" s="335"/>
      <c r="K179" s="356"/>
      <c r="L179" s="350"/>
      <c r="M179" s="350"/>
      <c r="N179" s="990"/>
      <c r="O179" s="974"/>
      <c r="P179" s="950"/>
      <c r="Q179" s="57" t="s">
        <v>37</v>
      </c>
      <c r="R179" s="817" t="s">
        <v>49</v>
      </c>
      <c r="S179" s="818"/>
      <c r="T179" s="818"/>
      <c r="U179" s="883"/>
    </row>
    <row r="180" spans="1:21" s="1" customFormat="1" ht="69.75" customHeight="1">
      <c r="A180" s="674"/>
      <c r="B180" s="570"/>
      <c r="C180" s="572"/>
      <c r="D180" s="573"/>
      <c r="E180" s="570"/>
      <c r="F180" s="570"/>
      <c r="G180" s="571"/>
      <c r="H180" s="335"/>
      <c r="I180" s="336"/>
      <c r="J180" s="335"/>
      <c r="K180" s="356"/>
      <c r="L180" s="350"/>
      <c r="M180" s="350"/>
      <c r="N180" s="991" t="s">
        <v>174</v>
      </c>
      <c r="O180" s="959" t="s">
        <v>175</v>
      </c>
      <c r="P180" s="951" t="s">
        <v>52</v>
      </c>
      <c r="Q180" s="59" t="s">
        <v>26</v>
      </c>
      <c r="R180" s="19">
        <v>3</v>
      </c>
      <c r="S180" s="607" t="s">
        <v>53</v>
      </c>
      <c r="T180" s="84">
        <f t="shared" ref="T180" si="18">S180/R180*100</f>
        <v>100</v>
      </c>
      <c r="U180" s="879" t="s">
        <v>445</v>
      </c>
    </row>
    <row r="181" spans="1:21" s="1" customFormat="1" ht="27" customHeight="1">
      <c r="A181" s="674"/>
      <c r="B181" s="570"/>
      <c r="C181" s="572"/>
      <c r="D181" s="573"/>
      <c r="E181" s="570"/>
      <c r="F181" s="570"/>
      <c r="G181" s="571"/>
      <c r="H181" s="335"/>
      <c r="I181" s="336"/>
      <c r="J181" s="335"/>
      <c r="K181" s="356"/>
      <c r="L181" s="350"/>
      <c r="M181" s="350"/>
      <c r="N181" s="989"/>
      <c r="O181" s="959"/>
      <c r="P181" s="951"/>
      <c r="Q181" s="59" t="s">
        <v>31</v>
      </c>
      <c r="R181" s="19">
        <v>3</v>
      </c>
      <c r="S181" s="820"/>
      <c r="T181" s="816"/>
      <c r="U181" s="798" t="s">
        <v>254</v>
      </c>
    </row>
    <row r="182" spans="1:21" s="1" customFormat="1" ht="24.75" customHeight="1">
      <c r="A182" s="674"/>
      <c r="B182" s="570"/>
      <c r="C182" s="572"/>
      <c r="D182" s="573"/>
      <c r="E182" s="570"/>
      <c r="F182" s="570"/>
      <c r="G182" s="571"/>
      <c r="H182" s="335"/>
      <c r="I182" s="336"/>
      <c r="J182" s="335"/>
      <c r="K182" s="356"/>
      <c r="L182" s="350"/>
      <c r="M182" s="350"/>
      <c r="N182" s="989"/>
      <c r="O182" s="959"/>
      <c r="P182" s="951"/>
      <c r="Q182" s="59" t="s">
        <v>34</v>
      </c>
      <c r="R182" s="19">
        <v>3</v>
      </c>
      <c r="S182" s="820"/>
      <c r="T182" s="816"/>
      <c r="U182" s="798" t="s">
        <v>254</v>
      </c>
    </row>
    <row r="183" spans="1:21" s="1" customFormat="1" ht="25.5" customHeight="1" thickBot="1">
      <c r="A183" s="674"/>
      <c r="B183" s="570"/>
      <c r="C183" s="572"/>
      <c r="D183" s="573"/>
      <c r="E183" s="570"/>
      <c r="F183" s="570"/>
      <c r="G183" s="571"/>
      <c r="H183" s="335"/>
      <c r="I183" s="336"/>
      <c r="J183" s="335"/>
      <c r="K183" s="356"/>
      <c r="L183" s="350"/>
      <c r="M183" s="350"/>
      <c r="N183" s="990"/>
      <c r="O183" s="959"/>
      <c r="P183" s="951"/>
      <c r="Q183" s="57" t="s">
        <v>37</v>
      </c>
      <c r="R183" s="19">
        <v>3</v>
      </c>
      <c r="S183" s="820"/>
      <c r="T183" s="816"/>
      <c r="U183" s="798" t="s">
        <v>273</v>
      </c>
    </row>
    <row r="184" spans="1:21" s="1" customFormat="1" ht="23.1" customHeight="1">
      <c r="A184" s="674"/>
      <c r="B184" s="570"/>
      <c r="C184" s="572"/>
      <c r="D184" s="573"/>
      <c r="E184" s="570"/>
      <c r="F184" s="570"/>
      <c r="G184" s="571"/>
      <c r="H184" s="335"/>
      <c r="I184" s="336"/>
      <c r="J184" s="335"/>
      <c r="K184" s="356"/>
      <c r="L184" s="350"/>
      <c r="M184" s="350"/>
      <c r="N184" s="981" t="s">
        <v>176</v>
      </c>
      <c r="O184" s="981" t="s">
        <v>177</v>
      </c>
      <c r="P184" s="412">
        <v>1</v>
      </c>
      <c r="Q184" s="366" t="s">
        <v>26</v>
      </c>
      <c r="R184" s="632">
        <v>100</v>
      </c>
      <c r="S184" s="637">
        <f>(T188+T192)/2</f>
        <v>62.5</v>
      </c>
      <c r="T184" s="636">
        <f>S184/R184*100</f>
        <v>62.5</v>
      </c>
      <c r="U184" s="434"/>
    </row>
    <row r="185" spans="1:21" s="1" customFormat="1" ht="23.1" customHeight="1">
      <c r="A185" s="674"/>
      <c r="B185" s="570"/>
      <c r="C185" s="572"/>
      <c r="D185" s="573"/>
      <c r="E185" s="570"/>
      <c r="F185" s="570"/>
      <c r="G185" s="571"/>
      <c r="H185" s="335"/>
      <c r="I185" s="336"/>
      <c r="J185" s="335"/>
      <c r="K185" s="356"/>
      <c r="L185" s="350"/>
      <c r="M185" s="350"/>
      <c r="N185" s="982"/>
      <c r="O185" s="982"/>
      <c r="P185" s="376"/>
      <c r="Q185" s="372" t="s">
        <v>31</v>
      </c>
      <c r="R185" s="634">
        <v>100</v>
      </c>
      <c r="S185" s="635">
        <f>(T189+T193+T202)/3</f>
        <v>0</v>
      </c>
      <c r="T185" s="639">
        <f t="shared" ref="T185:T188" si="19">S185/R185*100</f>
        <v>0</v>
      </c>
      <c r="U185" s="453"/>
    </row>
    <row r="186" spans="1:21" s="1" customFormat="1" ht="23.1" customHeight="1">
      <c r="A186" s="674"/>
      <c r="B186" s="570"/>
      <c r="C186" s="572"/>
      <c r="D186" s="573"/>
      <c r="E186" s="570"/>
      <c r="F186" s="570"/>
      <c r="G186" s="571"/>
      <c r="H186" s="335"/>
      <c r="I186" s="336"/>
      <c r="J186" s="335"/>
      <c r="K186" s="356"/>
      <c r="L186" s="350"/>
      <c r="M186" s="350"/>
      <c r="N186" s="983"/>
      <c r="O186" s="983"/>
      <c r="P186" s="376"/>
      <c r="Q186" s="372" t="s">
        <v>34</v>
      </c>
      <c r="R186" s="634">
        <v>100</v>
      </c>
      <c r="S186" s="635">
        <f>(T190+T202)/2</f>
        <v>0</v>
      </c>
      <c r="T186" s="639">
        <f t="shared" si="19"/>
        <v>0</v>
      </c>
      <c r="U186" s="375"/>
    </row>
    <row r="187" spans="1:21" s="1" customFormat="1" ht="23.1" customHeight="1">
      <c r="A187" s="674"/>
      <c r="B187" s="570"/>
      <c r="C187" s="572"/>
      <c r="D187" s="573"/>
      <c r="E187" s="570"/>
      <c r="F187" s="570"/>
      <c r="G187" s="675"/>
      <c r="H187" s="336"/>
      <c r="I187" s="336"/>
      <c r="J187" s="335"/>
      <c r="K187" s="356"/>
      <c r="L187" s="350"/>
      <c r="M187" s="350"/>
      <c r="N187" s="983"/>
      <c r="O187" s="983"/>
      <c r="P187" s="376"/>
      <c r="Q187" s="372" t="s">
        <v>37</v>
      </c>
      <c r="R187" s="633">
        <v>100</v>
      </c>
      <c r="S187" s="638">
        <f>(T191+T195+T203)/3</f>
        <v>0</v>
      </c>
      <c r="T187" s="639">
        <f t="shared" si="19"/>
        <v>0</v>
      </c>
      <c r="U187" s="375"/>
    </row>
    <row r="188" spans="1:21" s="1" customFormat="1" ht="45.75" customHeight="1">
      <c r="A188" s="674"/>
      <c r="B188" s="570"/>
      <c r="C188" s="572"/>
      <c r="D188" s="573"/>
      <c r="E188" s="570"/>
      <c r="F188" s="570"/>
      <c r="G188" s="675"/>
      <c r="H188" s="336"/>
      <c r="I188" s="336"/>
      <c r="J188" s="335"/>
      <c r="K188" s="356"/>
      <c r="L188" s="350"/>
      <c r="M188" s="350"/>
      <c r="N188" s="986" t="s">
        <v>178</v>
      </c>
      <c r="O188" s="959" t="s">
        <v>179</v>
      </c>
      <c r="P188" s="952" t="s">
        <v>163</v>
      </c>
      <c r="Q188" s="59" t="s">
        <v>26</v>
      </c>
      <c r="R188" s="19">
        <v>4</v>
      </c>
      <c r="S188" s="95">
        <v>1</v>
      </c>
      <c r="T188" s="84">
        <f t="shared" si="19"/>
        <v>25</v>
      </c>
      <c r="U188" s="884" t="s">
        <v>472</v>
      </c>
    </row>
    <row r="189" spans="1:21" s="1" customFormat="1" ht="23.25" customHeight="1">
      <c r="A189" s="674"/>
      <c r="B189" s="570"/>
      <c r="C189" s="572"/>
      <c r="D189" s="573"/>
      <c r="E189" s="570"/>
      <c r="F189" s="570"/>
      <c r="G189" s="675"/>
      <c r="H189" s="336"/>
      <c r="I189" s="336"/>
      <c r="J189" s="335"/>
      <c r="K189" s="356"/>
      <c r="L189" s="350"/>
      <c r="M189" s="350"/>
      <c r="N189" s="987"/>
      <c r="O189" s="959"/>
      <c r="P189" s="953"/>
      <c r="Q189" s="59" t="s">
        <v>31</v>
      </c>
      <c r="R189" s="19">
        <v>4</v>
      </c>
      <c r="S189" s="820"/>
      <c r="T189" s="816"/>
      <c r="U189" s="75" t="s">
        <v>255</v>
      </c>
    </row>
    <row r="190" spans="1:21" s="1" customFormat="1" ht="21.75" customHeight="1">
      <c r="A190" s="674"/>
      <c r="B190" s="570"/>
      <c r="C190" s="572"/>
      <c r="D190" s="573"/>
      <c r="E190" s="570"/>
      <c r="F190" s="570"/>
      <c r="G190" s="675"/>
      <c r="H190" s="336"/>
      <c r="I190" s="336"/>
      <c r="J190" s="335"/>
      <c r="K190" s="356"/>
      <c r="L190" s="350"/>
      <c r="M190" s="350"/>
      <c r="N190" s="987"/>
      <c r="O190" s="959"/>
      <c r="P190" s="953"/>
      <c r="Q190" s="59" t="s">
        <v>34</v>
      </c>
      <c r="R190" s="19">
        <v>4</v>
      </c>
      <c r="S190" s="821"/>
      <c r="T190" s="816"/>
      <c r="U190" s="75" t="s">
        <v>255</v>
      </c>
    </row>
    <row r="191" spans="1:21" s="1" customFormat="1" ht="22.5" customHeight="1">
      <c r="A191" s="674"/>
      <c r="B191" s="570"/>
      <c r="C191" s="572"/>
      <c r="D191" s="573"/>
      <c r="E191" s="570"/>
      <c r="F191" s="570"/>
      <c r="G191" s="675"/>
      <c r="H191" s="336"/>
      <c r="I191" s="336"/>
      <c r="J191" s="335"/>
      <c r="K191" s="356"/>
      <c r="L191" s="350"/>
      <c r="M191" s="350"/>
      <c r="N191" s="988"/>
      <c r="O191" s="959"/>
      <c r="P191" s="954"/>
      <c r="Q191" s="57" t="s">
        <v>37</v>
      </c>
      <c r="R191" s="19">
        <v>4</v>
      </c>
      <c r="S191" s="820"/>
      <c r="T191" s="816"/>
      <c r="U191" s="75" t="s">
        <v>255</v>
      </c>
    </row>
    <row r="192" spans="1:21" s="1" customFormat="1" ht="21.75" customHeight="1">
      <c r="A192" s="674"/>
      <c r="B192" s="570"/>
      <c r="C192" s="572"/>
      <c r="D192" s="573"/>
      <c r="E192" s="570"/>
      <c r="F192" s="570"/>
      <c r="G192" s="675"/>
      <c r="H192" s="336"/>
      <c r="I192" s="336"/>
      <c r="J192" s="335"/>
      <c r="K192" s="356"/>
      <c r="L192" s="350"/>
      <c r="M192" s="350"/>
      <c r="N192" s="986" t="s">
        <v>181</v>
      </c>
      <c r="O192" s="959" t="s">
        <v>182</v>
      </c>
      <c r="P192" s="952" t="s">
        <v>471</v>
      </c>
      <c r="Q192" s="59" t="s">
        <v>26</v>
      </c>
      <c r="R192" s="823">
        <v>4</v>
      </c>
      <c r="S192" s="824" t="s">
        <v>116</v>
      </c>
      <c r="T192" s="816">
        <f t="shared" ref="T192" si="20">S192/R192*100</f>
        <v>100</v>
      </c>
      <c r="U192" s="822" t="s">
        <v>256</v>
      </c>
    </row>
    <row r="193" spans="1:21" s="1" customFormat="1" ht="22.5" customHeight="1">
      <c r="A193" s="674"/>
      <c r="B193" s="570"/>
      <c r="C193" s="572"/>
      <c r="D193" s="573"/>
      <c r="E193" s="570"/>
      <c r="F193" s="570"/>
      <c r="G193" s="675"/>
      <c r="H193" s="336"/>
      <c r="I193" s="336"/>
      <c r="J193" s="335"/>
      <c r="K193" s="356"/>
      <c r="L193" s="350"/>
      <c r="M193" s="350"/>
      <c r="N193" s="987"/>
      <c r="O193" s="959"/>
      <c r="P193" s="953"/>
      <c r="Q193" s="59" t="s">
        <v>31</v>
      </c>
      <c r="R193" s="96">
        <v>10</v>
      </c>
      <c r="S193" s="820"/>
      <c r="T193" s="816"/>
      <c r="U193" s="822" t="s">
        <v>282</v>
      </c>
    </row>
    <row r="194" spans="1:21" s="1" customFormat="1" ht="23.1" customHeight="1">
      <c r="A194" s="674"/>
      <c r="B194" s="570"/>
      <c r="C194" s="572"/>
      <c r="D194" s="573"/>
      <c r="E194" s="570"/>
      <c r="F194" s="570"/>
      <c r="G194" s="675"/>
      <c r="H194" s="336"/>
      <c r="I194" s="336"/>
      <c r="J194" s="335"/>
      <c r="K194" s="356"/>
      <c r="L194" s="350"/>
      <c r="M194" s="350"/>
      <c r="N194" s="987"/>
      <c r="O194" s="959"/>
      <c r="P194" s="953"/>
      <c r="Q194" s="59" t="s">
        <v>34</v>
      </c>
      <c r="R194" s="96">
        <v>5</v>
      </c>
      <c r="S194" s="820"/>
      <c r="T194" s="816"/>
      <c r="U194" s="822"/>
    </row>
    <row r="195" spans="1:21" s="1" customFormat="1" ht="24.75" customHeight="1">
      <c r="A195" s="674"/>
      <c r="B195" s="570"/>
      <c r="C195" s="572"/>
      <c r="D195" s="573"/>
      <c r="E195" s="570"/>
      <c r="F195" s="570"/>
      <c r="G195" s="675"/>
      <c r="H195" s="336"/>
      <c r="I195" s="336"/>
      <c r="J195" s="335"/>
      <c r="K195" s="356"/>
      <c r="L195" s="350"/>
      <c r="M195" s="350"/>
      <c r="N195" s="988"/>
      <c r="O195" s="959"/>
      <c r="P195" s="954"/>
      <c r="Q195" s="57" t="s">
        <v>37</v>
      </c>
      <c r="R195" s="96">
        <v>6</v>
      </c>
      <c r="S195" s="821"/>
      <c r="T195" s="816"/>
      <c r="U195" s="822" t="s">
        <v>283</v>
      </c>
    </row>
    <row r="196" spans="1:21" s="1" customFormat="1" ht="23.1" customHeight="1">
      <c r="A196" s="674"/>
      <c r="B196" s="570"/>
      <c r="C196" s="572"/>
      <c r="D196" s="573"/>
      <c r="E196" s="570"/>
      <c r="F196" s="570"/>
      <c r="G196" s="675"/>
      <c r="H196" s="336"/>
      <c r="I196" s="336"/>
      <c r="J196" s="335"/>
      <c r="K196" s="356"/>
      <c r="L196" s="350"/>
      <c r="M196" s="350"/>
      <c r="N196" s="989" t="s">
        <v>183</v>
      </c>
      <c r="O196" s="959" t="s">
        <v>184</v>
      </c>
      <c r="P196" s="952" t="s">
        <v>180</v>
      </c>
      <c r="Q196" s="59" t="s">
        <v>26</v>
      </c>
      <c r="R196" s="96" t="s">
        <v>49</v>
      </c>
      <c r="S196" s="97">
        <v>0</v>
      </c>
      <c r="T196" s="98">
        <v>0</v>
      </c>
      <c r="U196" s="99">
        <v>100</v>
      </c>
    </row>
    <row r="197" spans="1:21" s="1" customFormat="1" ht="23.1" customHeight="1">
      <c r="A197" s="674"/>
      <c r="B197" s="570"/>
      <c r="C197" s="572"/>
      <c r="D197" s="573"/>
      <c r="E197" s="570"/>
      <c r="F197" s="570"/>
      <c r="G197" s="675"/>
      <c r="H197" s="336"/>
      <c r="I197" s="336"/>
      <c r="J197" s="335"/>
      <c r="K197" s="356"/>
      <c r="L197" s="350"/>
      <c r="M197" s="350"/>
      <c r="N197" s="989"/>
      <c r="O197" s="959"/>
      <c r="P197" s="953"/>
      <c r="Q197" s="59" t="s">
        <v>31</v>
      </c>
      <c r="R197" s="96">
        <v>3</v>
      </c>
      <c r="S197" s="97"/>
      <c r="T197" s="84"/>
      <c r="U197" s="50"/>
    </row>
    <row r="198" spans="1:21" s="1" customFormat="1" ht="19.5" customHeight="1">
      <c r="A198" s="674"/>
      <c r="B198" s="570"/>
      <c r="C198" s="572"/>
      <c r="D198" s="573"/>
      <c r="E198" s="570"/>
      <c r="F198" s="570"/>
      <c r="G198" s="675"/>
      <c r="H198" s="336"/>
      <c r="I198" s="336"/>
      <c r="J198" s="335"/>
      <c r="K198" s="356"/>
      <c r="L198" s="350"/>
      <c r="M198" s="350"/>
      <c r="N198" s="989"/>
      <c r="O198" s="959"/>
      <c r="P198" s="953"/>
      <c r="Q198" s="59" t="s">
        <v>34</v>
      </c>
      <c r="R198" s="96"/>
      <c r="S198" s="821"/>
      <c r="T198" s="796"/>
      <c r="U198" s="51" t="s">
        <v>257</v>
      </c>
    </row>
    <row r="199" spans="1:21" s="1" customFormat="1" ht="20.25" customHeight="1">
      <c r="A199" s="674"/>
      <c r="B199" s="570"/>
      <c r="C199" s="572"/>
      <c r="D199" s="573"/>
      <c r="E199" s="570"/>
      <c r="F199" s="570"/>
      <c r="G199" s="675"/>
      <c r="H199" s="336"/>
      <c r="I199" s="336"/>
      <c r="J199" s="335"/>
      <c r="K199" s="356"/>
      <c r="L199" s="350"/>
      <c r="M199" s="350"/>
      <c r="N199" s="990"/>
      <c r="O199" s="959"/>
      <c r="P199" s="954"/>
      <c r="Q199" s="57" t="s">
        <v>37</v>
      </c>
      <c r="R199" s="645" t="s">
        <v>49</v>
      </c>
      <c r="S199" s="646"/>
      <c r="T199" s="647"/>
      <c r="U199" s="75"/>
    </row>
    <row r="200" spans="1:21" s="1" customFormat="1" ht="27.75" customHeight="1">
      <c r="A200" s="674"/>
      <c r="B200" s="570"/>
      <c r="C200" s="572"/>
      <c r="D200" s="573"/>
      <c r="E200" s="570"/>
      <c r="F200" s="570"/>
      <c r="G200" s="675"/>
      <c r="H200" s="336"/>
      <c r="I200" s="336"/>
      <c r="J200" s="335"/>
      <c r="K200" s="356"/>
      <c r="L200" s="350"/>
      <c r="M200" s="350"/>
      <c r="N200" s="991" t="s">
        <v>185</v>
      </c>
      <c r="O200" s="959" t="s">
        <v>186</v>
      </c>
      <c r="P200" s="952" t="s">
        <v>187</v>
      </c>
      <c r="Q200" s="59" t="s">
        <v>26</v>
      </c>
      <c r="R200" s="601">
        <v>2</v>
      </c>
      <c r="S200" s="103">
        <v>1</v>
      </c>
      <c r="T200" s="103">
        <f>S200/R200*100</f>
        <v>50</v>
      </c>
      <c r="U200" s="884" t="s">
        <v>447</v>
      </c>
    </row>
    <row r="201" spans="1:21" s="1" customFormat="1" ht="27" customHeight="1">
      <c r="A201" s="674"/>
      <c r="B201" s="570"/>
      <c r="C201" s="572"/>
      <c r="D201" s="573"/>
      <c r="E201" s="570"/>
      <c r="F201" s="570"/>
      <c r="G201" s="675"/>
      <c r="H201" s="336"/>
      <c r="I201" s="336"/>
      <c r="J201" s="335"/>
      <c r="K201" s="356"/>
      <c r="L201" s="350"/>
      <c r="M201" s="350"/>
      <c r="N201" s="989"/>
      <c r="O201" s="959"/>
      <c r="P201" s="953"/>
      <c r="Q201" s="59" t="s">
        <v>31</v>
      </c>
      <c r="R201" s="102">
        <v>5</v>
      </c>
      <c r="S201" s="788"/>
      <c r="T201" s="816"/>
      <c r="U201" s="825" t="s">
        <v>258</v>
      </c>
    </row>
    <row r="202" spans="1:21" s="1" customFormat="1" ht="23.1" customHeight="1">
      <c r="A202" s="674"/>
      <c r="B202" s="570"/>
      <c r="C202" s="572"/>
      <c r="D202" s="573"/>
      <c r="E202" s="570"/>
      <c r="F202" s="570"/>
      <c r="G202" s="675"/>
      <c r="H202" s="336"/>
      <c r="I202" s="336"/>
      <c r="J202" s="335"/>
      <c r="K202" s="356"/>
      <c r="L202" s="350"/>
      <c r="M202" s="350"/>
      <c r="N202" s="989"/>
      <c r="O202" s="959"/>
      <c r="P202" s="953"/>
      <c r="Q202" s="59" t="s">
        <v>34</v>
      </c>
      <c r="R202" s="104">
        <v>3</v>
      </c>
      <c r="S202" s="788"/>
      <c r="T202" s="816"/>
      <c r="U202" s="825" t="s">
        <v>284</v>
      </c>
    </row>
    <row r="203" spans="1:21" ht="23.25" customHeight="1" thickBot="1">
      <c r="A203" s="676"/>
      <c r="B203" s="677"/>
      <c r="C203" s="678"/>
      <c r="D203" s="679"/>
      <c r="E203" s="677"/>
      <c r="F203" s="677"/>
      <c r="G203" s="680"/>
      <c r="H203" s="681"/>
      <c r="I203" s="681"/>
      <c r="J203" s="682"/>
      <c r="K203" s="683"/>
      <c r="L203" s="684"/>
      <c r="M203" s="684"/>
      <c r="N203" s="992"/>
      <c r="O203" s="960"/>
      <c r="P203" s="955"/>
      <c r="Q203" s="489" t="s">
        <v>37</v>
      </c>
      <c r="R203" s="902">
        <v>2</v>
      </c>
      <c r="S203" s="793"/>
      <c r="T203" s="903"/>
      <c r="U203" s="904" t="s">
        <v>285</v>
      </c>
    </row>
    <row r="204" spans="1:21" ht="9" customHeight="1" thickTop="1">
      <c r="G204" s="305"/>
      <c r="H204" s="305"/>
      <c r="I204" s="305"/>
      <c r="J204" s="305"/>
      <c r="K204" s="305"/>
      <c r="L204" s="448"/>
      <c r="M204" s="448"/>
      <c r="N204" s="579"/>
      <c r="O204" s="580"/>
      <c r="P204" s="581"/>
      <c r="Q204" s="582"/>
      <c r="R204" s="905"/>
      <c r="S204" s="906"/>
      <c r="T204" s="907"/>
      <c r="U204" s="908"/>
    </row>
    <row r="205" spans="1:21" ht="14.25">
      <c r="G205" s="305"/>
      <c r="H205" s="305"/>
      <c r="I205" s="305"/>
      <c r="J205" s="305"/>
      <c r="K205" s="305"/>
      <c r="L205" s="448"/>
      <c r="M205" s="448"/>
      <c r="N205" s="305"/>
      <c r="O205" s="305"/>
      <c r="P205" s="452" t="s">
        <v>470</v>
      </c>
      <c r="Q205" s="305"/>
      <c r="R205" s="450"/>
      <c r="S205" s="448"/>
      <c r="T205" s="305"/>
      <c r="U205" s="305"/>
    </row>
    <row r="206" spans="1:21" ht="14.25">
      <c r="G206" s="449"/>
      <c r="H206" s="449"/>
      <c r="I206" s="449"/>
      <c r="J206" s="305"/>
      <c r="K206" s="305"/>
      <c r="L206" s="448"/>
      <c r="M206" s="448"/>
      <c r="N206" s="305"/>
      <c r="O206" s="305"/>
      <c r="P206" s="452" t="s">
        <v>188</v>
      </c>
      <c r="Q206" s="305"/>
      <c r="R206" s="450"/>
      <c r="S206" s="448"/>
      <c r="T206" s="305"/>
      <c r="U206" s="305"/>
    </row>
    <row r="207" spans="1:21" ht="14.25">
      <c r="G207" s="470"/>
      <c r="H207" s="449"/>
      <c r="I207" s="449"/>
      <c r="J207" s="305"/>
      <c r="K207" s="305"/>
      <c r="L207" s="448"/>
      <c r="M207" s="448"/>
      <c r="N207" s="305"/>
      <c r="O207" s="305"/>
      <c r="P207" s="452"/>
      <c r="Q207" s="305"/>
      <c r="R207" s="450"/>
      <c r="S207" s="448"/>
      <c r="T207" s="305"/>
      <c r="U207" s="305"/>
    </row>
    <row r="208" spans="1:21" ht="14.25">
      <c r="G208" s="470"/>
      <c r="H208" s="449"/>
      <c r="I208" s="449"/>
      <c r="J208" s="305"/>
      <c r="K208" s="305"/>
      <c r="L208" s="448"/>
      <c r="M208" s="448"/>
      <c r="N208" s="305"/>
      <c r="O208" s="305"/>
      <c r="P208" s="452"/>
      <c r="Q208" s="305"/>
      <c r="R208" s="450"/>
      <c r="S208" s="448"/>
      <c r="T208" s="305"/>
      <c r="U208" s="305"/>
    </row>
    <row r="209" spans="7:21" ht="14.25">
      <c r="G209" s="449"/>
      <c r="H209" s="449"/>
      <c r="I209" s="449"/>
      <c r="J209" s="305"/>
      <c r="K209" s="305"/>
      <c r="L209" s="448"/>
      <c r="M209" s="448"/>
      <c r="N209" s="305"/>
      <c r="O209" s="305"/>
      <c r="Q209" s="305"/>
      <c r="R209" s="450"/>
      <c r="S209" s="448"/>
      <c r="T209" s="305"/>
      <c r="U209" s="490"/>
    </row>
    <row r="210" spans="7:21" ht="14.25">
      <c r="G210" s="449"/>
      <c r="H210" s="578"/>
      <c r="I210" s="578"/>
      <c r="J210" s="305"/>
      <c r="K210" s="305"/>
      <c r="L210" s="448"/>
      <c r="M210" s="448"/>
      <c r="N210" s="305"/>
      <c r="O210" s="305"/>
      <c r="P210" s="451" t="s">
        <v>189</v>
      </c>
      <c r="Q210" s="305"/>
      <c r="R210" s="450"/>
      <c r="S210" s="448"/>
      <c r="T210" s="305"/>
      <c r="U210" s="305"/>
    </row>
    <row r="211" spans="7:21" s="5" customFormat="1" ht="14.25">
      <c r="G211" s="449"/>
      <c r="H211" s="449"/>
      <c r="I211" s="449"/>
      <c r="J211" s="305"/>
      <c r="K211" s="305"/>
      <c r="L211" s="448"/>
      <c r="M211" s="448"/>
      <c r="N211" s="305"/>
      <c r="O211" s="305"/>
      <c r="P211" s="452" t="s">
        <v>190</v>
      </c>
      <c r="Q211" s="305"/>
      <c r="R211" s="450"/>
      <c r="S211" s="448"/>
      <c r="T211" s="305"/>
      <c r="U211" s="305"/>
    </row>
    <row r="212" spans="7:21" s="5" customFormat="1" ht="14.25">
      <c r="G212" s="305"/>
      <c r="H212" s="305"/>
      <c r="I212" s="305"/>
      <c r="J212" s="305"/>
      <c r="K212" s="305"/>
      <c r="L212" s="448"/>
      <c r="M212" s="448"/>
      <c r="N212" s="305"/>
      <c r="O212" s="305"/>
      <c r="P212" s="452" t="s">
        <v>191</v>
      </c>
      <c r="Q212" s="305"/>
      <c r="R212" s="450"/>
      <c r="S212" s="448"/>
      <c r="T212" s="305"/>
      <c r="U212" s="305"/>
    </row>
    <row r="213" spans="7:21" s="5" customFormat="1" ht="17.25">
      <c r="G213" s="305"/>
      <c r="H213" s="305"/>
      <c r="I213" s="305"/>
      <c r="J213" s="305"/>
      <c r="K213" s="305"/>
      <c r="L213" s="448"/>
      <c r="M213" s="448"/>
      <c r="N213" s="305"/>
      <c r="O213" s="305"/>
      <c r="P213" s="304"/>
      <c r="Q213" s="474"/>
      <c r="R213" s="450"/>
      <c r="S213" s="448"/>
      <c r="T213" s="305"/>
      <c r="U213" s="305"/>
    </row>
  </sheetData>
  <mergeCells count="161">
    <mergeCell ref="G1:U1"/>
    <mergeCell ref="G2:U2"/>
    <mergeCell ref="G3:U3"/>
    <mergeCell ref="A5:F5"/>
    <mergeCell ref="G5:M5"/>
    <mergeCell ref="N5:R5"/>
    <mergeCell ref="C6:D6"/>
    <mergeCell ref="J6:K6"/>
    <mergeCell ref="Q6:R6"/>
    <mergeCell ref="J7:K7"/>
    <mergeCell ref="A8:A15"/>
    <mergeCell ref="A68:A75"/>
    <mergeCell ref="B8:B15"/>
    <mergeCell ref="B68:B75"/>
    <mergeCell ref="G8:G12"/>
    <mergeCell ref="G16:G19"/>
    <mergeCell ref="G28:G31"/>
    <mergeCell ref="G48:G51"/>
    <mergeCell ref="G56:G59"/>
    <mergeCell ref="G68:G72"/>
    <mergeCell ref="H8:H12"/>
    <mergeCell ref="H16:H19"/>
    <mergeCell ref="H28:H31"/>
    <mergeCell ref="H48:H51"/>
    <mergeCell ref="H56:H60"/>
    <mergeCell ref="H68:H70"/>
    <mergeCell ref="C7:D7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N44:N47"/>
    <mergeCell ref="N48:N51"/>
    <mergeCell ref="N52:N55"/>
    <mergeCell ref="N56:N59"/>
    <mergeCell ref="N60:N63"/>
    <mergeCell ref="N64:N67"/>
    <mergeCell ref="N68:N70"/>
    <mergeCell ref="N72:N75"/>
    <mergeCell ref="N76:N79"/>
    <mergeCell ref="N80:N83"/>
    <mergeCell ref="N84:N87"/>
    <mergeCell ref="N88:N90"/>
    <mergeCell ref="N92:N95"/>
    <mergeCell ref="N96:N99"/>
    <mergeCell ref="N100:N103"/>
    <mergeCell ref="N104:N107"/>
    <mergeCell ref="N108:N109"/>
    <mergeCell ref="N112:N115"/>
    <mergeCell ref="N152:N153"/>
    <mergeCell ref="N156:N159"/>
    <mergeCell ref="N160:N163"/>
    <mergeCell ref="N164:N166"/>
    <mergeCell ref="N168:N171"/>
    <mergeCell ref="N172:N175"/>
    <mergeCell ref="N176:N179"/>
    <mergeCell ref="N180:N183"/>
    <mergeCell ref="N116:N119"/>
    <mergeCell ref="N120:N121"/>
    <mergeCell ref="N124:N127"/>
    <mergeCell ref="N128:N131"/>
    <mergeCell ref="N132:N135"/>
    <mergeCell ref="N136:N139"/>
    <mergeCell ref="N140:N143"/>
    <mergeCell ref="N144:N147"/>
    <mergeCell ref="N148:N151"/>
    <mergeCell ref="N184:N187"/>
    <mergeCell ref="N188:N191"/>
    <mergeCell ref="N192:N195"/>
    <mergeCell ref="N196:N199"/>
    <mergeCell ref="N200:N203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O44:O47"/>
    <mergeCell ref="O48:O51"/>
    <mergeCell ref="O52:O55"/>
    <mergeCell ref="O56:O59"/>
    <mergeCell ref="O60:O63"/>
    <mergeCell ref="O64:O67"/>
    <mergeCell ref="O68:O71"/>
    <mergeCell ref="O72:O75"/>
    <mergeCell ref="O76:O79"/>
    <mergeCell ref="O80:O83"/>
    <mergeCell ref="O120:O122"/>
    <mergeCell ref="O124:O127"/>
    <mergeCell ref="O128:O131"/>
    <mergeCell ref="O132:O135"/>
    <mergeCell ref="O136:O139"/>
    <mergeCell ref="O140:O143"/>
    <mergeCell ref="O144:O147"/>
    <mergeCell ref="O148:O151"/>
    <mergeCell ref="O84:O87"/>
    <mergeCell ref="O88:O90"/>
    <mergeCell ref="O92:O95"/>
    <mergeCell ref="O96:O99"/>
    <mergeCell ref="O100:O102"/>
    <mergeCell ref="O104:O107"/>
    <mergeCell ref="O108:O110"/>
    <mergeCell ref="O112:O115"/>
    <mergeCell ref="O116:O119"/>
    <mergeCell ref="O152:O155"/>
    <mergeCell ref="O156:O159"/>
    <mergeCell ref="O160:O163"/>
    <mergeCell ref="O164:O166"/>
    <mergeCell ref="O168:O171"/>
    <mergeCell ref="O172:O175"/>
    <mergeCell ref="O176:O179"/>
    <mergeCell ref="O180:O183"/>
    <mergeCell ref="O184:O187"/>
    <mergeCell ref="O188:O191"/>
    <mergeCell ref="O192:O195"/>
    <mergeCell ref="O196:O199"/>
    <mergeCell ref="O200:O203"/>
    <mergeCell ref="P8:P9"/>
    <mergeCell ref="P12:P15"/>
    <mergeCell ref="P16:P17"/>
    <mergeCell ref="P20:P23"/>
    <mergeCell ref="P24:P27"/>
    <mergeCell ref="P28:P29"/>
    <mergeCell ref="P32:P35"/>
    <mergeCell ref="P36:P39"/>
    <mergeCell ref="P44:P47"/>
    <mergeCell ref="P48:P49"/>
    <mergeCell ref="P52:P55"/>
    <mergeCell ref="P56:P57"/>
    <mergeCell ref="P64:P67"/>
    <mergeCell ref="P68:P69"/>
    <mergeCell ref="P72:P75"/>
    <mergeCell ref="P76:P79"/>
    <mergeCell ref="P80:P83"/>
    <mergeCell ref="P84:P87"/>
    <mergeCell ref="P88:P89"/>
    <mergeCell ref="P92:P95"/>
    <mergeCell ref="P172:P175"/>
    <mergeCell ref="P176:P179"/>
    <mergeCell ref="P180:P183"/>
    <mergeCell ref="P188:P191"/>
    <mergeCell ref="P192:P195"/>
    <mergeCell ref="P196:P199"/>
    <mergeCell ref="P200:P203"/>
    <mergeCell ref="P96:P99"/>
    <mergeCell ref="P100:P101"/>
    <mergeCell ref="P124:P127"/>
    <mergeCell ref="P128:P131"/>
    <mergeCell ref="P132:P135"/>
    <mergeCell ref="P136:P139"/>
    <mergeCell ref="P140:P143"/>
    <mergeCell ref="P144:P147"/>
    <mergeCell ref="P168:P171"/>
  </mergeCells>
  <pageMargins left="0.41" right="0" top="0.81" bottom="0.36" header="0.3" footer="0.18"/>
  <pageSetup paperSize="5" scale="69" orientation="landscape" horizontalDpi="4294967293" r:id="rId1"/>
  <rowBreaks count="8" manualBreakCount="8">
    <brk id="31" max="20" man="1"/>
    <brk id="54" max="20" man="1"/>
    <brk id="81" max="20" man="1"/>
    <brk id="105" max="20" man="1"/>
    <brk id="130" max="20" man="1"/>
    <brk id="154" max="20" man="1"/>
    <brk id="178" max="20" man="1"/>
    <brk id="199" max="20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0512-BD68-4F2B-B122-31B4240E586A}">
  <sheetPr>
    <tabColor theme="0"/>
  </sheetPr>
  <dimension ref="B2:I6"/>
  <sheetViews>
    <sheetView workbookViewId="0">
      <selection activeCell="J11" sqref="J11"/>
    </sheetView>
  </sheetViews>
  <sheetFormatPr defaultRowHeight="15"/>
  <cols>
    <col min="2" max="2" width="20" customWidth="1"/>
    <col min="3" max="3" width="18.5703125" customWidth="1"/>
    <col min="4" max="4" width="11" customWidth="1"/>
  </cols>
  <sheetData>
    <row r="2" spans="2:9" ht="15.75" thickBot="1"/>
    <row r="3" spans="2:9" ht="15.75" thickTop="1">
      <c r="B3" s="1201" t="s">
        <v>2</v>
      </c>
      <c r="C3" s="1203" t="s">
        <v>293</v>
      </c>
      <c r="D3" s="1205" t="s">
        <v>1</v>
      </c>
      <c r="E3" s="1205"/>
      <c r="F3" s="1205"/>
      <c r="G3" s="1205" t="s">
        <v>294</v>
      </c>
      <c r="H3" s="1205"/>
      <c r="I3" s="1206"/>
    </row>
    <row r="4" spans="2:9">
      <c r="B4" s="1202"/>
      <c r="C4" s="1204"/>
      <c r="D4" s="685" t="s">
        <v>295</v>
      </c>
      <c r="E4" s="685" t="s">
        <v>296</v>
      </c>
      <c r="F4" s="685" t="s">
        <v>297</v>
      </c>
      <c r="G4" s="685" t="s">
        <v>295</v>
      </c>
      <c r="H4" s="685" t="s">
        <v>296</v>
      </c>
      <c r="I4" s="686" t="s">
        <v>297</v>
      </c>
    </row>
    <row r="5" spans="2:9" ht="78.75" customHeight="1" thickBot="1">
      <c r="B5" s="687" t="s">
        <v>298</v>
      </c>
      <c r="C5" s="688" t="s">
        <v>19</v>
      </c>
      <c r="D5" s="689">
        <v>87.73</v>
      </c>
      <c r="E5" s="689">
        <v>87.89</v>
      </c>
      <c r="F5" s="690">
        <f>E5/D5*100</f>
        <v>100.18237774991449</v>
      </c>
      <c r="G5" s="691">
        <v>84</v>
      </c>
      <c r="H5" s="689" t="s">
        <v>49</v>
      </c>
      <c r="I5" s="692" t="s">
        <v>49</v>
      </c>
    </row>
    <row r="6" spans="2:9" ht="15.75" thickTop="1"/>
  </sheetData>
  <mergeCells count="4">
    <mergeCell ref="B3:B4"/>
    <mergeCell ref="C3:C4"/>
    <mergeCell ref="D3:F3"/>
    <mergeCell ref="G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E57F-760E-4747-999D-0E5CE3983D3A}">
  <dimension ref="B1:H8"/>
  <sheetViews>
    <sheetView workbookViewId="0">
      <selection activeCell="C3" sqref="C3"/>
    </sheetView>
  </sheetViews>
  <sheetFormatPr defaultRowHeight="15"/>
  <cols>
    <col min="2" max="2" width="5.28515625" customWidth="1"/>
    <col min="3" max="3" width="21.28515625" customWidth="1"/>
    <col min="4" max="4" width="20.42578125" customWidth="1"/>
    <col min="5" max="5" width="10.85546875" customWidth="1"/>
    <col min="6" max="6" width="12.28515625" customWidth="1"/>
    <col min="7" max="7" width="16.5703125" customWidth="1"/>
  </cols>
  <sheetData>
    <row r="1" spans="2:8" ht="15.75" thickBot="1"/>
    <row r="2" spans="2:8" ht="36" customHeight="1" thickTop="1" thickBot="1">
      <c r="B2" s="712" t="s">
        <v>263</v>
      </c>
      <c r="C2" s="713" t="s">
        <v>299</v>
      </c>
      <c r="D2" s="714" t="s">
        <v>300</v>
      </c>
      <c r="E2" s="714" t="s">
        <v>295</v>
      </c>
      <c r="F2" s="715" t="s">
        <v>296</v>
      </c>
      <c r="G2" s="716" t="s">
        <v>304</v>
      </c>
      <c r="H2" s="693"/>
    </row>
    <row r="3" spans="2:8" ht="120.75">
      <c r="B3" s="702">
        <v>1</v>
      </c>
      <c r="C3" s="703" t="s">
        <v>301</v>
      </c>
      <c r="D3" s="704" t="s">
        <v>22</v>
      </c>
      <c r="E3" s="705">
        <v>100</v>
      </c>
      <c r="F3" s="706">
        <v>100</v>
      </c>
      <c r="G3" s="709">
        <v>100</v>
      </c>
    </row>
    <row r="4" spans="2:8" ht="103.5">
      <c r="B4" s="694">
        <v>2</v>
      </c>
      <c r="C4" s="696" t="s">
        <v>41</v>
      </c>
      <c r="D4" s="697" t="s">
        <v>42</v>
      </c>
      <c r="E4" s="698">
        <v>100</v>
      </c>
      <c r="F4" s="707">
        <v>100</v>
      </c>
      <c r="G4" s="710">
        <v>100</v>
      </c>
    </row>
    <row r="5" spans="2:8" ht="120.75">
      <c r="B5" s="694">
        <v>3</v>
      </c>
      <c r="C5" s="696" t="s">
        <v>302</v>
      </c>
      <c r="D5" s="697" t="s">
        <v>55</v>
      </c>
      <c r="E5" s="698">
        <v>100</v>
      </c>
      <c r="F5" s="707">
        <v>100</v>
      </c>
      <c r="G5" s="710">
        <v>100</v>
      </c>
    </row>
    <row r="6" spans="2:8" ht="103.5">
      <c r="B6" s="694">
        <v>4</v>
      </c>
      <c r="C6" s="696" t="s">
        <v>303</v>
      </c>
      <c r="D6" s="697" t="s">
        <v>72</v>
      </c>
      <c r="E6" s="698">
        <v>100</v>
      </c>
      <c r="F6" s="707">
        <v>100</v>
      </c>
      <c r="G6" s="710">
        <v>100</v>
      </c>
    </row>
    <row r="7" spans="2:8" ht="156" thickBot="1">
      <c r="B7" s="695">
        <v>5</v>
      </c>
      <c r="C7" s="699" t="s">
        <v>79</v>
      </c>
      <c r="D7" s="700" t="s">
        <v>80</v>
      </c>
      <c r="E7" s="701">
        <v>100</v>
      </c>
      <c r="F7" s="708">
        <v>100</v>
      </c>
      <c r="G7" s="711">
        <v>100</v>
      </c>
    </row>
    <row r="8" spans="2:8" ht="15.7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Q156"/>
  <sheetViews>
    <sheetView view="pageBreakPreview" topLeftCell="A64" zoomScale="95" zoomScaleNormal="100" workbookViewId="0">
      <selection activeCell="J74" sqref="J74"/>
    </sheetView>
  </sheetViews>
  <sheetFormatPr defaultColWidth="9.140625" defaultRowHeight="12.75"/>
  <cols>
    <col min="1" max="1" width="20.140625" style="3" customWidth="1"/>
    <col min="2" max="2" width="16.5703125" style="3" customWidth="1"/>
    <col min="3" max="3" width="8.42578125" style="3" customWidth="1"/>
    <col min="4" max="5" width="5.140625" style="3" customWidth="1"/>
    <col min="6" max="6" width="8" style="6" customWidth="1"/>
    <col min="7" max="7" width="9.140625" style="6" customWidth="1"/>
    <col min="8" max="8" width="22.85546875" style="3" hidden="1" customWidth="1"/>
    <col min="9" max="9" width="22.42578125" style="3" customWidth="1"/>
    <col min="10" max="10" width="8.7109375" style="3" customWidth="1"/>
    <col min="11" max="11" width="7" style="3" customWidth="1"/>
    <col min="12" max="12" width="6.7109375" style="311" customWidth="1"/>
    <col min="13" max="13" width="9.85546875" style="6" customWidth="1"/>
    <col min="14" max="14" width="9.140625" style="3" customWidth="1"/>
    <col min="15" max="15" width="21" style="3" customWidth="1"/>
    <col min="16" max="16" width="14.140625" style="3" customWidth="1"/>
    <col min="17" max="16384" width="9.140625" style="3"/>
  </cols>
  <sheetData>
    <row r="1" spans="1:15" ht="14.25">
      <c r="A1" s="1026" t="s">
        <v>462</v>
      </c>
      <c r="B1" s="1026"/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</row>
    <row r="2" spans="1:15" ht="14.25">
      <c r="A2" s="1026" t="s">
        <v>0</v>
      </c>
      <c r="B2" s="1026"/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6"/>
      <c r="N2" s="1026"/>
      <c r="O2" s="1026"/>
    </row>
    <row r="3" spans="1:15" ht="14.25">
      <c r="A3" s="1026" t="s">
        <v>449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26"/>
      <c r="M3" s="1026"/>
      <c r="N3" s="1026"/>
      <c r="O3" s="1026"/>
    </row>
    <row r="4" spans="1:15" ht="13.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</row>
    <row r="5" spans="1:15" ht="27" customHeight="1">
      <c r="A5" s="1063" t="s">
        <v>3</v>
      </c>
      <c r="B5" s="1064"/>
      <c r="C5" s="1064"/>
      <c r="D5" s="1064"/>
      <c r="E5" s="1064"/>
      <c r="F5" s="1064"/>
      <c r="G5" s="1065"/>
      <c r="H5" s="1064" t="s">
        <v>4</v>
      </c>
      <c r="I5" s="1064"/>
      <c r="J5" s="1064"/>
      <c r="K5" s="1064"/>
      <c r="L5" s="1065"/>
      <c r="M5" s="358"/>
      <c r="N5" s="313"/>
      <c r="O5" s="359" t="s">
        <v>5</v>
      </c>
    </row>
    <row r="6" spans="1:15" ht="30" customHeight="1">
      <c r="A6" s="314" t="s">
        <v>6</v>
      </c>
      <c r="B6" s="653" t="s">
        <v>7</v>
      </c>
      <c r="C6" s="361" t="s">
        <v>11</v>
      </c>
      <c r="D6" s="1035" t="s">
        <v>8</v>
      </c>
      <c r="E6" s="1036"/>
      <c r="F6" s="315" t="s">
        <v>12</v>
      </c>
      <c r="G6" s="315" t="s">
        <v>13</v>
      </c>
      <c r="H6" s="316" t="s">
        <v>14</v>
      </c>
      <c r="I6" s="360" t="s">
        <v>15</v>
      </c>
      <c r="J6" s="361" t="s">
        <v>11</v>
      </c>
      <c r="K6" s="1037" t="s">
        <v>8</v>
      </c>
      <c r="L6" s="1038"/>
      <c r="M6" s="362" t="s">
        <v>9</v>
      </c>
      <c r="N6" s="315" t="s">
        <v>13</v>
      </c>
      <c r="O6" s="363"/>
    </row>
    <row r="7" spans="1:15" ht="20.25" customHeight="1">
      <c r="A7" s="317">
        <v>1</v>
      </c>
      <c r="B7" s="318">
        <v>2</v>
      </c>
      <c r="C7" s="319"/>
      <c r="D7" s="1068">
        <v>3</v>
      </c>
      <c r="E7" s="1069"/>
      <c r="F7" s="322">
        <v>4</v>
      </c>
      <c r="G7" s="323">
        <v>5</v>
      </c>
      <c r="H7" s="321">
        <v>6</v>
      </c>
      <c r="I7" s="364">
        <v>6</v>
      </c>
      <c r="J7" s="318">
        <v>7</v>
      </c>
      <c r="K7" s="1070">
        <v>8</v>
      </c>
      <c r="L7" s="1071"/>
      <c r="M7" s="584" t="s">
        <v>16</v>
      </c>
      <c r="N7" s="585">
        <v>10</v>
      </c>
      <c r="O7" s="365">
        <v>11</v>
      </c>
    </row>
    <row r="8" spans="1:15" s="1" customFormat="1" ht="26.25" customHeight="1">
      <c r="A8" s="1060" t="s">
        <v>93</v>
      </c>
      <c r="B8" s="978" t="s">
        <v>94</v>
      </c>
      <c r="C8" s="324">
        <v>1</v>
      </c>
      <c r="D8" s="325" t="s">
        <v>23</v>
      </c>
      <c r="E8" s="326">
        <v>100</v>
      </c>
      <c r="F8" s="327">
        <f>(N8+N30+N42+N50+N62+N106+N126)/7</f>
        <v>93.055555555555557</v>
      </c>
      <c r="G8" s="327">
        <f t="shared" ref="G8:G9" si="0">F8/E8*100</f>
        <v>93.055555555555557</v>
      </c>
      <c r="H8" s="981" t="s">
        <v>95</v>
      </c>
      <c r="I8" s="1066" t="s">
        <v>96</v>
      </c>
      <c r="J8" s="957">
        <v>1</v>
      </c>
      <c r="K8" s="366" t="s">
        <v>26</v>
      </c>
      <c r="L8" s="367">
        <v>100</v>
      </c>
      <c r="M8" s="368">
        <f>(N20+N26)/2</f>
        <v>100</v>
      </c>
      <c r="N8" s="369">
        <f>M8/L8*100</f>
        <v>100</v>
      </c>
      <c r="O8" s="370"/>
    </row>
    <row r="9" spans="1:15" s="1" customFormat="1" ht="24.75" customHeight="1">
      <c r="A9" s="1061"/>
      <c r="B9" s="979"/>
      <c r="C9" s="329"/>
      <c r="D9" s="330" t="s">
        <v>28</v>
      </c>
      <c r="E9" s="331">
        <v>100</v>
      </c>
      <c r="F9" s="332">
        <f>(N9+N31+N43+N51+N63+N107+N127)/7</f>
        <v>0</v>
      </c>
      <c r="G9" s="333">
        <f t="shared" si="0"/>
        <v>0</v>
      </c>
      <c r="H9" s="982"/>
      <c r="I9" s="979"/>
      <c r="J9" s="958"/>
      <c r="K9" s="372" t="s">
        <v>31</v>
      </c>
      <c r="L9" s="373">
        <v>100</v>
      </c>
      <c r="M9" s="61">
        <f>(N13+N27)/2</f>
        <v>0</v>
      </c>
      <c r="N9" s="374">
        <f t="shared" ref="N9:N11" si="1">M9/L9*100</f>
        <v>0</v>
      </c>
      <c r="O9" s="375"/>
    </row>
    <row r="10" spans="1:15" s="1" customFormat="1" ht="24" customHeight="1">
      <c r="A10" s="1061"/>
      <c r="B10" s="979"/>
      <c r="C10" s="335"/>
      <c r="D10" s="330" t="s">
        <v>33</v>
      </c>
      <c r="E10" s="331">
        <v>100</v>
      </c>
      <c r="F10" s="332">
        <f>(N10+N32+N44+N52+N64+N92+N108+N128)/8</f>
        <v>0</v>
      </c>
      <c r="G10" s="333">
        <f t="shared" ref="G10:G11" si="2">F10/E10*100</f>
        <v>0</v>
      </c>
      <c r="H10" s="982"/>
      <c r="I10" s="979"/>
      <c r="J10" s="376"/>
      <c r="K10" s="372" t="s">
        <v>34</v>
      </c>
      <c r="L10" s="373">
        <v>100</v>
      </c>
      <c r="M10" s="61">
        <f>(N14+N18+N28)/3</f>
        <v>0</v>
      </c>
      <c r="N10" s="374">
        <f t="shared" si="1"/>
        <v>0</v>
      </c>
      <c r="O10" s="375"/>
    </row>
    <row r="11" spans="1:15" s="1" customFormat="1" ht="19.5" customHeight="1">
      <c r="A11" s="1062"/>
      <c r="B11" s="336"/>
      <c r="C11" s="335"/>
      <c r="D11" s="330" t="s">
        <v>36</v>
      </c>
      <c r="E11" s="331">
        <v>100</v>
      </c>
      <c r="F11" s="333">
        <f>(N11+N33+N45+N53+N65+N93+N109+N129)/8</f>
        <v>0</v>
      </c>
      <c r="G11" s="333">
        <f t="shared" si="2"/>
        <v>0</v>
      </c>
      <c r="H11" s="337"/>
      <c r="I11" s="1067"/>
      <c r="J11" s="377"/>
      <c r="K11" s="372" t="s">
        <v>37</v>
      </c>
      <c r="L11" s="378">
        <v>100</v>
      </c>
      <c r="M11" s="61">
        <f>(N19+N23+N29)/3</f>
        <v>0</v>
      </c>
      <c r="N11" s="374">
        <f t="shared" si="1"/>
        <v>0</v>
      </c>
      <c r="O11" s="375"/>
    </row>
    <row r="12" spans="1:15" s="1" customFormat="1" ht="23.25" customHeight="1">
      <c r="A12" s="1062"/>
      <c r="B12" s="335"/>
      <c r="C12" s="336"/>
      <c r="D12" s="338"/>
      <c r="E12" s="339"/>
      <c r="F12" s="340"/>
      <c r="G12" s="340"/>
      <c r="H12" s="991" t="s">
        <v>193</v>
      </c>
      <c r="I12" s="959" t="s">
        <v>98</v>
      </c>
      <c r="J12" s="956" t="s">
        <v>99</v>
      </c>
      <c r="K12" s="18" t="s">
        <v>26</v>
      </c>
      <c r="L12" s="807">
        <v>0</v>
      </c>
      <c r="M12" s="865">
        <v>0</v>
      </c>
      <c r="N12" s="866">
        <v>0</v>
      </c>
      <c r="O12" s="867"/>
    </row>
    <row r="13" spans="1:15" s="1" customFormat="1" ht="23.25" customHeight="1">
      <c r="A13" s="341"/>
      <c r="B13" s="335"/>
      <c r="C13" s="336"/>
      <c r="D13" s="338"/>
      <c r="E13" s="342"/>
      <c r="F13" s="340"/>
      <c r="G13" s="340"/>
      <c r="H13" s="989"/>
      <c r="I13" s="959"/>
      <c r="J13" s="956"/>
      <c r="K13" s="18" t="s">
        <v>31</v>
      </c>
      <c r="L13" s="807">
        <v>1</v>
      </c>
      <c r="M13" s="788"/>
      <c r="N13" s="821"/>
      <c r="O13" s="830" t="s">
        <v>288</v>
      </c>
    </row>
    <row r="14" spans="1:15" s="1" customFormat="1" ht="28.5" customHeight="1">
      <c r="A14" s="341"/>
      <c r="B14" s="335"/>
      <c r="C14" s="336"/>
      <c r="D14" s="338"/>
      <c r="E14" s="342"/>
      <c r="F14" s="340"/>
      <c r="G14" s="340"/>
      <c r="H14" s="989"/>
      <c r="I14" s="959"/>
      <c r="J14" s="956"/>
      <c r="K14" s="18" t="s">
        <v>34</v>
      </c>
      <c r="L14" s="808">
        <v>1</v>
      </c>
      <c r="M14" s="788"/>
      <c r="N14" s="821"/>
      <c r="O14" s="831" t="s">
        <v>235</v>
      </c>
    </row>
    <row r="15" spans="1:15" s="1" customFormat="1" ht="23.25" customHeight="1">
      <c r="A15" s="341"/>
      <c r="B15" s="335"/>
      <c r="C15" s="336"/>
      <c r="D15" s="338"/>
      <c r="E15" s="342"/>
      <c r="F15" s="340"/>
      <c r="G15" s="340"/>
      <c r="H15" s="1041"/>
      <c r="I15" s="959"/>
      <c r="J15" s="956"/>
      <c r="K15" s="18" t="s">
        <v>37</v>
      </c>
      <c r="L15" s="868">
        <v>0</v>
      </c>
      <c r="M15" s="869"/>
      <c r="N15" s="869"/>
      <c r="O15" s="830"/>
    </row>
    <row r="16" spans="1:15" s="1" customFormat="1" ht="23.25" customHeight="1">
      <c r="A16" s="341"/>
      <c r="B16" s="335"/>
      <c r="C16" s="336"/>
      <c r="D16" s="338"/>
      <c r="E16" s="342"/>
      <c r="F16" s="340"/>
      <c r="G16" s="340"/>
      <c r="H16" s="991" t="s">
        <v>194</v>
      </c>
      <c r="I16" s="959" t="s">
        <v>102</v>
      </c>
      <c r="J16" s="956" t="s">
        <v>99</v>
      </c>
      <c r="K16" s="18" t="s">
        <v>26</v>
      </c>
      <c r="L16" s="807">
        <v>0</v>
      </c>
      <c r="M16" s="865">
        <v>0</v>
      </c>
      <c r="N16" s="866">
        <v>0</v>
      </c>
      <c r="O16" s="870"/>
    </row>
    <row r="17" spans="1:15" s="1" customFormat="1" ht="23.25" customHeight="1">
      <c r="A17" s="341"/>
      <c r="B17" s="335"/>
      <c r="C17" s="336"/>
      <c r="D17" s="338"/>
      <c r="E17" s="342"/>
      <c r="F17" s="340"/>
      <c r="G17" s="340"/>
      <c r="H17" s="989"/>
      <c r="I17" s="959"/>
      <c r="J17" s="956"/>
      <c r="K17" s="18" t="s">
        <v>31</v>
      </c>
      <c r="L17" s="807">
        <v>0</v>
      </c>
      <c r="M17" s="871"/>
      <c r="N17" s="872"/>
      <c r="O17" s="830"/>
    </row>
    <row r="18" spans="1:15" s="1" customFormat="1" ht="27" customHeight="1">
      <c r="A18" s="341"/>
      <c r="B18" s="335"/>
      <c r="C18" s="336"/>
      <c r="D18" s="338"/>
      <c r="E18" s="342"/>
      <c r="F18" s="340"/>
      <c r="G18" s="340"/>
      <c r="H18" s="989"/>
      <c r="I18" s="959"/>
      <c r="J18" s="956"/>
      <c r="K18" s="18" t="s">
        <v>34</v>
      </c>
      <c r="L18" s="807">
        <v>1</v>
      </c>
      <c r="M18" s="820"/>
      <c r="N18" s="821"/>
      <c r="O18" s="837" t="s">
        <v>287</v>
      </c>
    </row>
    <row r="19" spans="1:15" s="1" customFormat="1" ht="21.75" customHeight="1">
      <c r="A19" s="341"/>
      <c r="B19" s="335"/>
      <c r="C19" s="336"/>
      <c r="D19" s="338"/>
      <c r="E19" s="342"/>
      <c r="F19" s="340"/>
      <c r="G19" s="340"/>
      <c r="H19" s="1041"/>
      <c r="I19" s="959"/>
      <c r="J19" s="956"/>
      <c r="K19" s="18" t="s">
        <v>37</v>
      </c>
      <c r="L19" s="807">
        <v>1</v>
      </c>
      <c r="M19" s="873"/>
      <c r="N19" s="821"/>
      <c r="O19" s="837" t="s">
        <v>274</v>
      </c>
    </row>
    <row r="20" spans="1:15" s="1" customFormat="1" ht="25.5" customHeight="1">
      <c r="A20" s="341"/>
      <c r="B20" s="335"/>
      <c r="C20" s="336"/>
      <c r="D20" s="338"/>
      <c r="E20" s="342"/>
      <c r="F20" s="340"/>
      <c r="G20" s="340"/>
      <c r="H20" s="991" t="s">
        <v>195</v>
      </c>
      <c r="I20" s="959" t="s">
        <v>104</v>
      </c>
      <c r="J20" s="956" t="s">
        <v>99</v>
      </c>
      <c r="K20" s="18" t="s">
        <v>26</v>
      </c>
      <c r="L20" s="807">
        <v>1</v>
      </c>
      <c r="M20" s="874" t="s">
        <v>100</v>
      </c>
      <c r="N20" s="152">
        <f>M20/L20*100</f>
        <v>100</v>
      </c>
      <c r="O20" s="157" t="s">
        <v>451</v>
      </c>
    </row>
    <row r="21" spans="1:15" s="1" customFormat="1" ht="27" customHeight="1">
      <c r="A21" s="341"/>
      <c r="B21" s="335"/>
      <c r="C21" s="336"/>
      <c r="D21" s="338"/>
      <c r="E21" s="342"/>
      <c r="F21" s="340"/>
      <c r="G21" s="340"/>
      <c r="H21" s="989"/>
      <c r="I21" s="959"/>
      <c r="J21" s="956"/>
      <c r="K21" s="18" t="s">
        <v>31</v>
      </c>
      <c r="L21" s="807">
        <v>0</v>
      </c>
      <c r="M21" s="871"/>
      <c r="N21" s="839"/>
      <c r="O21" s="844"/>
    </row>
    <row r="22" spans="1:15" s="1" customFormat="1" ht="23.25" customHeight="1">
      <c r="A22" s="341"/>
      <c r="B22" s="335"/>
      <c r="C22" s="336"/>
      <c r="D22" s="338"/>
      <c r="E22" s="342"/>
      <c r="F22" s="340"/>
      <c r="G22" s="340"/>
      <c r="H22" s="989"/>
      <c r="I22" s="959"/>
      <c r="J22" s="956"/>
      <c r="K22" s="18" t="s">
        <v>34</v>
      </c>
      <c r="L22" s="807"/>
      <c r="M22" s="871"/>
      <c r="N22" s="839"/>
      <c r="O22" s="844"/>
    </row>
    <row r="23" spans="1:15" s="1" customFormat="1" ht="23.25" customHeight="1">
      <c r="A23" s="341"/>
      <c r="B23" s="335"/>
      <c r="C23" s="336"/>
      <c r="D23" s="338"/>
      <c r="E23" s="342"/>
      <c r="F23" s="340"/>
      <c r="G23" s="340"/>
      <c r="H23" s="1021"/>
      <c r="I23" s="959"/>
      <c r="J23" s="956"/>
      <c r="K23" s="18" t="s">
        <v>37</v>
      </c>
      <c r="L23" s="808">
        <v>1</v>
      </c>
      <c r="M23" s="873"/>
      <c r="N23" s="839"/>
      <c r="O23" s="844" t="s">
        <v>236</v>
      </c>
    </row>
    <row r="24" spans="1:15" s="1" customFormat="1" ht="23.25" customHeight="1">
      <c r="A24" s="675"/>
      <c r="B24" s="675"/>
      <c r="C24" s="675"/>
      <c r="D24" s="915"/>
      <c r="E24" s="916"/>
      <c r="F24" s="469"/>
      <c r="G24" s="469"/>
      <c r="H24" s="580"/>
      <c r="I24" s="917"/>
      <c r="J24" s="918"/>
      <c r="K24" s="919"/>
      <c r="L24" s="920"/>
      <c r="M24" s="921"/>
      <c r="N24" s="922"/>
      <c r="O24" s="923"/>
    </row>
    <row r="25" spans="1:15" s="1" customFormat="1" ht="23.25" customHeight="1">
      <c r="A25" s="675"/>
      <c r="B25" s="675"/>
      <c r="C25" s="675"/>
      <c r="D25" s="915"/>
      <c r="E25" s="916"/>
      <c r="F25" s="469"/>
      <c r="G25" s="469"/>
      <c r="H25" s="580"/>
      <c r="I25" s="924"/>
      <c r="J25" s="925"/>
      <c r="K25" s="926"/>
      <c r="L25" s="927"/>
      <c r="M25" s="928"/>
      <c r="N25" s="929"/>
      <c r="O25" s="923"/>
    </row>
    <row r="26" spans="1:15" s="1" customFormat="1" ht="35.25" customHeight="1">
      <c r="A26" s="341"/>
      <c r="B26" s="335"/>
      <c r="C26" s="336"/>
      <c r="D26" s="338"/>
      <c r="E26" s="342"/>
      <c r="F26" s="340"/>
      <c r="G26" s="340"/>
      <c r="H26" s="991" t="s">
        <v>196</v>
      </c>
      <c r="I26" s="959" t="s">
        <v>106</v>
      </c>
      <c r="J26" s="1042" t="s">
        <v>275</v>
      </c>
      <c r="K26" s="18" t="s">
        <v>26</v>
      </c>
      <c r="L26" s="807">
        <v>4</v>
      </c>
      <c r="M26" s="874" t="s">
        <v>116</v>
      </c>
      <c r="N26" s="152">
        <f t="shared" ref="N26" si="3">M26/L26*100</f>
        <v>100</v>
      </c>
      <c r="O26" s="153" t="s">
        <v>463</v>
      </c>
    </row>
    <row r="27" spans="1:15" s="1" customFormat="1" ht="24" customHeight="1">
      <c r="A27" s="341"/>
      <c r="B27" s="335"/>
      <c r="C27" s="336"/>
      <c r="D27" s="338"/>
      <c r="E27" s="342"/>
      <c r="F27" s="340"/>
      <c r="G27" s="340"/>
      <c r="H27" s="989"/>
      <c r="I27" s="959"/>
      <c r="J27" s="956"/>
      <c r="K27" s="18" t="s">
        <v>31</v>
      </c>
      <c r="L27" s="807">
        <v>2</v>
      </c>
      <c r="M27" s="873"/>
      <c r="N27" s="839"/>
      <c r="O27" s="875" t="s">
        <v>237</v>
      </c>
    </row>
    <row r="28" spans="1:15" s="1" customFormat="1" ht="24.75" customHeight="1">
      <c r="A28" s="341"/>
      <c r="B28" s="335"/>
      <c r="C28" s="336"/>
      <c r="D28" s="338"/>
      <c r="E28" s="342"/>
      <c r="F28" s="340"/>
      <c r="G28" s="340"/>
      <c r="H28" s="989"/>
      <c r="I28" s="959"/>
      <c r="J28" s="956"/>
      <c r="K28" s="18" t="s">
        <v>34</v>
      </c>
      <c r="L28" s="807">
        <v>2</v>
      </c>
      <c r="M28" s="873"/>
      <c r="N28" s="839"/>
      <c r="O28" s="875" t="s">
        <v>237</v>
      </c>
    </row>
    <row r="29" spans="1:15" s="1" customFormat="1" ht="24.75" customHeight="1">
      <c r="A29" s="341"/>
      <c r="B29" s="335"/>
      <c r="C29" s="336"/>
      <c r="D29" s="338"/>
      <c r="E29" s="342"/>
      <c r="F29" s="340"/>
      <c r="G29" s="340"/>
      <c r="H29" s="1046"/>
      <c r="I29" s="959"/>
      <c r="J29" s="956"/>
      <c r="K29" s="47" t="s">
        <v>37</v>
      </c>
      <c r="L29" s="876">
        <v>2</v>
      </c>
      <c r="M29" s="873"/>
      <c r="N29" s="877"/>
      <c r="O29" s="878" t="s">
        <v>237</v>
      </c>
    </row>
    <row r="30" spans="1:15" s="1" customFormat="1" ht="26.25" customHeight="1">
      <c r="A30" s="343"/>
      <c r="B30" s="344"/>
      <c r="C30" s="345"/>
      <c r="D30" s="344"/>
      <c r="E30" s="346"/>
      <c r="F30" s="347"/>
      <c r="G30" s="348"/>
      <c r="H30" s="981" t="s">
        <v>107</v>
      </c>
      <c r="I30" s="978" t="s">
        <v>108</v>
      </c>
      <c r="J30" s="957">
        <v>1</v>
      </c>
      <c r="K30" s="366" t="s">
        <v>26</v>
      </c>
      <c r="L30" s="382">
        <v>100</v>
      </c>
      <c r="M30" s="383">
        <f>(N34+N38)/2</f>
        <v>100</v>
      </c>
      <c r="N30" s="384">
        <f t="shared" ref="N30:N38" si="4">M30/L30*100</f>
        <v>100</v>
      </c>
      <c r="O30" s="385"/>
    </row>
    <row r="31" spans="1:15" s="1" customFormat="1" ht="21.75" customHeight="1">
      <c r="A31" s="341"/>
      <c r="B31" s="335"/>
      <c r="C31" s="336"/>
      <c r="D31" s="335"/>
      <c r="E31" s="349"/>
      <c r="F31" s="350"/>
      <c r="G31" s="350"/>
      <c r="H31" s="982"/>
      <c r="I31" s="979"/>
      <c r="J31" s="971"/>
      <c r="K31" s="372" t="s">
        <v>31</v>
      </c>
      <c r="L31" s="62">
        <v>100</v>
      </c>
      <c r="M31" s="386">
        <f>(N35+N39)/2</f>
        <v>0</v>
      </c>
      <c r="N31" s="374">
        <f t="shared" si="4"/>
        <v>0</v>
      </c>
      <c r="O31" s="387"/>
    </row>
    <row r="32" spans="1:15" s="1" customFormat="1" ht="24.75" customHeight="1">
      <c r="A32" s="341"/>
      <c r="B32" s="335"/>
      <c r="C32" s="336"/>
      <c r="D32" s="335"/>
      <c r="E32" s="349"/>
      <c r="F32" s="350"/>
      <c r="G32" s="350"/>
      <c r="H32" s="982"/>
      <c r="I32" s="979"/>
      <c r="J32" s="376"/>
      <c r="K32" s="372" t="s">
        <v>34</v>
      </c>
      <c r="L32" s="62">
        <v>100</v>
      </c>
      <c r="M32" s="388">
        <f>(N36+N40)/2</f>
        <v>0</v>
      </c>
      <c r="N32" s="374">
        <f t="shared" si="4"/>
        <v>0</v>
      </c>
      <c r="O32" s="387"/>
    </row>
    <row r="33" spans="1:15" s="1" customFormat="1" ht="24" customHeight="1">
      <c r="A33" s="341"/>
      <c r="B33" s="335"/>
      <c r="C33" s="336"/>
      <c r="D33" s="335"/>
      <c r="E33" s="349"/>
      <c r="F33" s="350"/>
      <c r="G33" s="350"/>
      <c r="H33" s="337"/>
      <c r="I33" s="328"/>
      <c r="J33" s="376"/>
      <c r="K33" s="389" t="s">
        <v>37</v>
      </c>
      <c r="L33" s="64">
        <v>100</v>
      </c>
      <c r="M33" s="65">
        <f>(N37+N41)/2</f>
        <v>0</v>
      </c>
      <c r="N33" s="390">
        <f t="shared" si="4"/>
        <v>0</v>
      </c>
      <c r="O33" s="391"/>
    </row>
    <row r="34" spans="1:15" s="1" customFormat="1" ht="34.5" customHeight="1">
      <c r="A34" s="341"/>
      <c r="B34" s="335"/>
      <c r="C34" s="336"/>
      <c r="D34" s="335"/>
      <c r="E34" s="349"/>
      <c r="F34" s="350"/>
      <c r="G34" s="350"/>
      <c r="H34" s="991" t="s">
        <v>109</v>
      </c>
      <c r="I34" s="959" t="s">
        <v>110</v>
      </c>
      <c r="J34" s="956" t="s">
        <v>111</v>
      </c>
      <c r="K34" s="59" t="s">
        <v>26</v>
      </c>
      <c r="L34" s="19">
        <v>18</v>
      </c>
      <c r="M34" s="600" t="s">
        <v>112</v>
      </c>
      <c r="N34" s="20">
        <f t="shared" si="4"/>
        <v>100</v>
      </c>
      <c r="O34" s="392" t="s">
        <v>438</v>
      </c>
    </row>
    <row r="35" spans="1:15" s="1" customFormat="1" ht="26.25" customHeight="1">
      <c r="A35" s="341"/>
      <c r="B35" s="335"/>
      <c r="C35" s="336"/>
      <c r="D35" s="335"/>
      <c r="E35" s="349"/>
      <c r="F35" s="350"/>
      <c r="G35" s="350"/>
      <c r="H35" s="989"/>
      <c r="I35" s="959"/>
      <c r="J35" s="956"/>
      <c r="K35" s="59" t="s">
        <v>31</v>
      </c>
      <c r="L35" s="19">
        <v>18</v>
      </c>
      <c r="M35" s="600"/>
      <c r="N35" s="20"/>
      <c r="O35" s="392"/>
    </row>
    <row r="36" spans="1:15" s="1" customFormat="1" ht="26.25" customHeight="1">
      <c r="A36" s="341"/>
      <c r="B36" s="335"/>
      <c r="C36" s="336"/>
      <c r="D36" s="335"/>
      <c r="E36" s="349"/>
      <c r="F36" s="350"/>
      <c r="G36" s="350"/>
      <c r="H36" s="989"/>
      <c r="I36" s="959"/>
      <c r="J36" s="956"/>
      <c r="K36" s="59" t="s">
        <v>34</v>
      </c>
      <c r="L36" s="19">
        <v>18</v>
      </c>
      <c r="M36" s="600"/>
      <c r="N36" s="20"/>
      <c r="O36" s="392"/>
    </row>
    <row r="37" spans="1:15" s="1" customFormat="1" ht="23.25" customHeight="1">
      <c r="A37" s="341"/>
      <c r="B37" s="335"/>
      <c r="C37" s="336"/>
      <c r="D37" s="335"/>
      <c r="E37" s="349"/>
      <c r="F37" s="350"/>
      <c r="G37" s="350"/>
      <c r="H37" s="1041"/>
      <c r="I37" s="959"/>
      <c r="J37" s="956"/>
      <c r="K37" s="63" t="s">
        <v>37</v>
      </c>
      <c r="L37" s="19">
        <v>18</v>
      </c>
      <c r="M37" s="30"/>
      <c r="N37" s="20"/>
      <c r="O37" s="392"/>
    </row>
    <row r="38" spans="1:15" s="1" customFormat="1" ht="30.75" customHeight="1">
      <c r="A38" s="341"/>
      <c r="B38" s="335"/>
      <c r="C38" s="336"/>
      <c r="D38" s="335"/>
      <c r="E38" s="349"/>
      <c r="F38" s="350"/>
      <c r="G38" s="350"/>
      <c r="H38" s="991" t="s">
        <v>197</v>
      </c>
      <c r="I38" s="959" t="s">
        <v>114</v>
      </c>
      <c r="J38" s="956" t="s">
        <v>115</v>
      </c>
      <c r="K38" s="63" t="s">
        <v>26</v>
      </c>
      <c r="L38" s="31">
        <v>4</v>
      </c>
      <c r="M38" s="32">
        <v>4</v>
      </c>
      <c r="N38" s="20">
        <f t="shared" si="4"/>
        <v>100</v>
      </c>
      <c r="O38" s="886" t="s">
        <v>439</v>
      </c>
    </row>
    <row r="39" spans="1:15" s="1" customFormat="1" ht="25.5" customHeight="1">
      <c r="A39" s="341"/>
      <c r="B39" s="335"/>
      <c r="C39" s="336"/>
      <c r="D39" s="335"/>
      <c r="E39" s="349"/>
      <c r="F39" s="350"/>
      <c r="G39" s="350"/>
      <c r="H39" s="989"/>
      <c r="I39" s="959"/>
      <c r="J39" s="956"/>
      <c r="K39" s="59" t="s">
        <v>31</v>
      </c>
      <c r="L39" s="31">
        <v>5</v>
      </c>
      <c r="M39" s="788"/>
      <c r="N39" s="789"/>
      <c r="O39" s="887" t="s">
        <v>117</v>
      </c>
    </row>
    <row r="40" spans="1:15" s="1" customFormat="1" ht="25.5" customHeight="1">
      <c r="A40" s="341"/>
      <c r="B40" s="335"/>
      <c r="C40" s="336"/>
      <c r="D40" s="335"/>
      <c r="E40" s="349"/>
      <c r="F40" s="350"/>
      <c r="G40" s="350"/>
      <c r="H40" s="989"/>
      <c r="I40" s="959"/>
      <c r="J40" s="956"/>
      <c r="K40" s="59" t="s">
        <v>34</v>
      </c>
      <c r="L40" s="31">
        <v>4</v>
      </c>
      <c r="M40" s="788"/>
      <c r="N40" s="791"/>
      <c r="O40" s="883" t="s">
        <v>247</v>
      </c>
    </row>
    <row r="41" spans="1:15" s="1" customFormat="1" ht="25.5" customHeight="1">
      <c r="A41" s="341"/>
      <c r="B41" s="335"/>
      <c r="C41" s="336"/>
      <c r="D41" s="335"/>
      <c r="E41" s="349"/>
      <c r="F41" s="350"/>
      <c r="G41" s="350"/>
      <c r="H41" s="1021"/>
      <c r="I41" s="959"/>
      <c r="J41" s="948"/>
      <c r="K41" s="394" t="s">
        <v>37</v>
      </c>
      <c r="L41" s="930">
        <v>5</v>
      </c>
      <c r="M41" s="793"/>
      <c r="N41" s="931"/>
      <c r="O41" s="932" t="s">
        <v>247</v>
      </c>
    </row>
    <row r="42" spans="1:15" s="1" customFormat="1" ht="30.75" customHeight="1">
      <c r="A42" s="351"/>
      <c r="B42" s="352"/>
      <c r="C42" s="353"/>
      <c r="D42" s="352"/>
      <c r="E42" s="354"/>
      <c r="F42" s="355"/>
      <c r="G42" s="355"/>
      <c r="H42" s="1057" t="s">
        <v>118</v>
      </c>
      <c r="I42" s="1044" t="s">
        <v>119</v>
      </c>
      <c r="J42" s="933">
        <v>1</v>
      </c>
      <c r="K42" s="372" t="s">
        <v>26</v>
      </c>
      <c r="L42" s="934">
        <v>100</v>
      </c>
      <c r="M42" s="415">
        <f>N46</f>
        <v>100</v>
      </c>
      <c r="N42" s="935">
        <f t="shared" ref="N42:N46" si="5">M42/L42*100</f>
        <v>100</v>
      </c>
      <c r="O42" s="936"/>
    </row>
    <row r="43" spans="1:15" s="1" customFormat="1" ht="25.5" customHeight="1">
      <c r="A43" s="341"/>
      <c r="B43" s="335"/>
      <c r="C43" s="336"/>
      <c r="D43" s="335"/>
      <c r="E43" s="356"/>
      <c r="F43" s="350"/>
      <c r="G43" s="350"/>
      <c r="H43" s="1058"/>
      <c r="I43" s="1045"/>
      <c r="J43" s="371"/>
      <c r="K43" s="372" t="s">
        <v>31</v>
      </c>
      <c r="L43" s="62">
        <v>100</v>
      </c>
      <c r="M43" s="399">
        <f>N47</f>
        <v>0</v>
      </c>
      <c r="N43" s="400">
        <f t="shared" si="5"/>
        <v>0</v>
      </c>
      <c r="O43" s="401"/>
    </row>
    <row r="44" spans="1:15" s="1" customFormat="1" ht="26.25" customHeight="1">
      <c r="A44" s="341"/>
      <c r="B44" s="335"/>
      <c r="C44" s="336"/>
      <c r="D44" s="335"/>
      <c r="E44" s="356"/>
      <c r="F44" s="350"/>
      <c r="G44" s="350"/>
      <c r="H44" s="337"/>
      <c r="I44" s="398"/>
      <c r="J44" s="376"/>
      <c r="K44" s="372" t="s">
        <v>34</v>
      </c>
      <c r="L44" s="62">
        <v>100</v>
      </c>
      <c r="M44" s="402">
        <f>N48</f>
        <v>0</v>
      </c>
      <c r="N44" s="403">
        <f t="shared" si="5"/>
        <v>0</v>
      </c>
      <c r="O44" s="401"/>
    </row>
    <row r="45" spans="1:15" s="1" customFormat="1" ht="26.25" customHeight="1">
      <c r="A45" s="341"/>
      <c r="B45" s="335"/>
      <c r="C45" s="336"/>
      <c r="D45" s="335"/>
      <c r="E45" s="356"/>
      <c r="F45" s="350"/>
      <c r="G45" s="350"/>
      <c r="H45" s="357"/>
      <c r="I45" s="404"/>
      <c r="J45" s="377"/>
      <c r="K45" s="405" t="s">
        <v>37</v>
      </c>
      <c r="L45" s="406">
        <v>100</v>
      </c>
      <c r="M45" s="402">
        <f>N49</f>
        <v>0</v>
      </c>
      <c r="N45" s="400">
        <f t="shared" si="5"/>
        <v>0</v>
      </c>
      <c r="O45" s="407"/>
    </row>
    <row r="46" spans="1:15" s="1" customFormat="1" ht="28.5" customHeight="1">
      <c r="A46" s="341"/>
      <c r="B46" s="335"/>
      <c r="C46" s="336"/>
      <c r="D46" s="335"/>
      <c r="E46" s="356"/>
      <c r="F46" s="350"/>
      <c r="G46" s="350"/>
      <c r="H46" s="989" t="s">
        <v>120</v>
      </c>
      <c r="I46" s="984" t="s">
        <v>121</v>
      </c>
      <c r="J46" s="408" t="s">
        <v>122</v>
      </c>
      <c r="K46" s="59" t="s">
        <v>26</v>
      </c>
      <c r="L46" s="43">
        <v>1</v>
      </c>
      <c r="M46" s="600" t="s">
        <v>100</v>
      </c>
      <c r="N46" s="44">
        <f t="shared" si="5"/>
        <v>100</v>
      </c>
      <c r="O46" s="409" t="s">
        <v>440</v>
      </c>
    </row>
    <row r="47" spans="1:15" s="1" customFormat="1" ht="28.5" customHeight="1">
      <c r="A47" s="341"/>
      <c r="B47" s="335"/>
      <c r="C47" s="336"/>
      <c r="D47" s="335"/>
      <c r="E47" s="356"/>
      <c r="F47" s="350"/>
      <c r="G47" s="350"/>
      <c r="H47" s="989"/>
      <c r="I47" s="1043"/>
      <c r="J47" s="411"/>
      <c r="K47" s="59" t="s">
        <v>31</v>
      </c>
      <c r="L47" s="46">
        <v>1</v>
      </c>
      <c r="M47" s="788"/>
      <c r="N47" s="791"/>
      <c r="O47" s="794" t="s">
        <v>123</v>
      </c>
    </row>
    <row r="48" spans="1:15" s="1" customFormat="1" ht="28.5" customHeight="1">
      <c r="A48" s="341"/>
      <c r="B48" s="335"/>
      <c r="C48" s="336"/>
      <c r="D48" s="335"/>
      <c r="E48" s="356"/>
      <c r="F48" s="350"/>
      <c r="G48" s="350"/>
      <c r="H48" s="989"/>
      <c r="I48" s="1043"/>
      <c r="J48" s="411"/>
      <c r="K48" s="59" t="s">
        <v>34</v>
      </c>
      <c r="L48" s="46">
        <v>1</v>
      </c>
      <c r="M48" s="788"/>
      <c r="N48" s="791"/>
      <c r="O48" s="794" t="s">
        <v>124</v>
      </c>
    </row>
    <row r="49" spans="1:15" s="1" customFormat="1" ht="28.5" customHeight="1" thickBot="1">
      <c r="A49" s="341"/>
      <c r="B49" s="335"/>
      <c r="C49" s="336"/>
      <c r="D49" s="335"/>
      <c r="E49" s="356"/>
      <c r="F49" s="350"/>
      <c r="G49" s="350"/>
      <c r="H49" s="1041"/>
      <c r="I49" s="410"/>
      <c r="J49" s="411"/>
      <c r="K49" s="57" t="s">
        <v>37</v>
      </c>
      <c r="L49" s="46">
        <v>1</v>
      </c>
      <c r="M49" s="788"/>
      <c r="N49" s="791"/>
      <c r="O49" s="795" t="s">
        <v>280</v>
      </c>
    </row>
    <row r="50" spans="1:15" s="1" customFormat="1" ht="28.5" customHeight="1">
      <c r="A50" s="341"/>
      <c r="B50" s="335"/>
      <c r="C50" s="336"/>
      <c r="D50" s="335"/>
      <c r="E50" s="356"/>
      <c r="F50" s="350"/>
      <c r="G50" s="350"/>
      <c r="H50" s="981" t="s">
        <v>125</v>
      </c>
      <c r="I50" s="1050" t="s">
        <v>126</v>
      </c>
      <c r="J50" s="412">
        <v>1</v>
      </c>
      <c r="K50" s="366" t="s">
        <v>26</v>
      </c>
      <c r="L50" s="413">
        <v>100</v>
      </c>
      <c r="M50" s="395">
        <f>N54</f>
        <v>100</v>
      </c>
      <c r="N50" s="396">
        <f t="shared" ref="N50:N54" si="6">M50/L50*100</f>
        <v>100</v>
      </c>
      <c r="O50" s="385"/>
    </row>
    <row r="51" spans="1:15" s="1" customFormat="1" ht="28.5" customHeight="1">
      <c r="A51" s="341"/>
      <c r="B51" s="335"/>
      <c r="C51" s="336"/>
      <c r="D51" s="335"/>
      <c r="E51" s="356"/>
      <c r="F51" s="350"/>
      <c r="G51" s="350"/>
      <c r="H51" s="982"/>
      <c r="I51" s="1045"/>
      <c r="J51" s="376"/>
      <c r="K51" s="372" t="s">
        <v>31</v>
      </c>
      <c r="L51" s="62">
        <v>100</v>
      </c>
      <c r="M51" s="399">
        <f>(N55+N59)/2</f>
        <v>0</v>
      </c>
      <c r="N51" s="400">
        <f t="shared" si="6"/>
        <v>0</v>
      </c>
      <c r="O51" s="375"/>
    </row>
    <row r="52" spans="1:15" s="1" customFormat="1" ht="26.25" customHeight="1">
      <c r="A52" s="341"/>
      <c r="B52" s="335"/>
      <c r="C52" s="336"/>
      <c r="D52" s="335"/>
      <c r="E52" s="356"/>
      <c r="F52" s="350"/>
      <c r="G52" s="350"/>
      <c r="H52" s="337"/>
      <c r="I52" s="1045"/>
      <c r="J52" s="376"/>
      <c r="K52" s="372" t="s">
        <v>34</v>
      </c>
      <c r="L52" s="62">
        <v>100</v>
      </c>
      <c r="M52" s="402">
        <f>(N56)</f>
        <v>0</v>
      </c>
      <c r="N52" s="400">
        <f t="shared" si="6"/>
        <v>0</v>
      </c>
      <c r="O52" s="375"/>
    </row>
    <row r="53" spans="1:15" s="1" customFormat="1" ht="28.5" customHeight="1">
      <c r="A53" s="341"/>
      <c r="B53" s="335"/>
      <c r="C53" s="336"/>
      <c r="D53" s="335"/>
      <c r="E53" s="356"/>
      <c r="F53" s="350"/>
      <c r="G53" s="350"/>
      <c r="H53" s="337"/>
      <c r="I53" s="328"/>
      <c r="J53" s="376"/>
      <c r="K53" s="414" t="s">
        <v>37</v>
      </c>
      <c r="L53" s="64">
        <v>100</v>
      </c>
      <c r="M53" s="415">
        <f>(N57+N61)/2</f>
        <v>0</v>
      </c>
      <c r="N53" s="400">
        <f t="shared" si="6"/>
        <v>0</v>
      </c>
      <c r="O53" s="391"/>
    </row>
    <row r="54" spans="1:15" s="1" customFormat="1" ht="28.5" customHeight="1">
      <c r="A54" s="341"/>
      <c r="B54" s="335"/>
      <c r="C54" s="336"/>
      <c r="D54" s="335"/>
      <c r="E54" s="356"/>
      <c r="F54" s="350"/>
      <c r="G54" s="350"/>
      <c r="H54" s="991" t="s">
        <v>127</v>
      </c>
      <c r="I54" s="984" t="s">
        <v>128</v>
      </c>
      <c r="J54" s="416" t="s">
        <v>129</v>
      </c>
      <c r="K54" s="59" t="s">
        <v>26</v>
      </c>
      <c r="L54" s="60">
        <v>3</v>
      </c>
      <c r="M54" s="148" t="s">
        <v>53</v>
      </c>
      <c r="N54" s="154">
        <f t="shared" si="6"/>
        <v>100</v>
      </c>
      <c r="O54" s="156" t="s">
        <v>453</v>
      </c>
    </row>
    <row r="55" spans="1:15" s="1" customFormat="1" ht="30" customHeight="1">
      <c r="A55" s="341"/>
      <c r="B55" s="335"/>
      <c r="C55" s="336"/>
      <c r="D55" s="335"/>
      <c r="E55" s="356"/>
      <c r="F55" s="350"/>
      <c r="G55" s="350"/>
      <c r="H55" s="989"/>
      <c r="I55" s="1043"/>
      <c r="J55" s="417"/>
      <c r="K55" s="59" t="s">
        <v>31</v>
      </c>
      <c r="L55" s="60">
        <v>3</v>
      </c>
      <c r="M55" s="836"/>
      <c r="N55" s="843"/>
      <c r="O55" s="844" t="s">
        <v>130</v>
      </c>
    </row>
    <row r="56" spans="1:15" s="1" customFormat="1" ht="28.5" customHeight="1">
      <c r="A56" s="341"/>
      <c r="B56" s="335"/>
      <c r="C56" s="336"/>
      <c r="D56" s="335"/>
      <c r="E56" s="356"/>
      <c r="F56" s="350"/>
      <c r="G56" s="350"/>
      <c r="H56" s="989"/>
      <c r="I56" s="430"/>
      <c r="J56" s="417"/>
      <c r="K56" s="59" t="s">
        <v>34</v>
      </c>
      <c r="L56" s="60">
        <v>3</v>
      </c>
      <c r="M56" s="838"/>
      <c r="N56" s="843"/>
      <c r="O56" s="844" t="s">
        <v>281</v>
      </c>
    </row>
    <row r="57" spans="1:15" s="1" customFormat="1" ht="34.5" customHeight="1">
      <c r="A57" s="341"/>
      <c r="B57" s="335"/>
      <c r="C57" s="336"/>
      <c r="D57" s="335"/>
      <c r="E57" s="356"/>
      <c r="F57" s="350"/>
      <c r="G57" s="350"/>
      <c r="H57" s="1041"/>
      <c r="I57" s="428"/>
      <c r="J57" s="417"/>
      <c r="K57" s="59" t="s">
        <v>37</v>
      </c>
      <c r="L57" s="158">
        <v>3</v>
      </c>
      <c r="M57" s="838"/>
      <c r="N57" s="843"/>
      <c r="O57" s="844" t="s">
        <v>276</v>
      </c>
    </row>
    <row r="58" spans="1:15" s="1" customFormat="1" ht="23.25" customHeight="1">
      <c r="A58" s="341"/>
      <c r="B58" s="335"/>
      <c r="C58" s="336"/>
      <c r="D58" s="335"/>
      <c r="E58" s="356"/>
      <c r="F58" s="350"/>
      <c r="G58" s="350"/>
      <c r="H58" s="991" t="s">
        <v>131</v>
      </c>
      <c r="I58" s="991" t="s">
        <v>132</v>
      </c>
      <c r="J58" s="909" t="s">
        <v>474</v>
      </c>
      <c r="K58" s="59" t="s">
        <v>26</v>
      </c>
      <c r="L58" s="60">
        <v>0</v>
      </c>
      <c r="M58" s="134"/>
      <c r="N58" s="154"/>
      <c r="O58" s="609"/>
    </row>
    <row r="59" spans="1:15" s="1" customFormat="1" ht="21.75" customHeight="1">
      <c r="A59" s="341"/>
      <c r="B59" s="335"/>
      <c r="C59" s="336"/>
      <c r="D59" s="335"/>
      <c r="E59" s="356"/>
      <c r="F59" s="350"/>
      <c r="G59" s="350"/>
      <c r="H59" s="989"/>
      <c r="I59" s="989"/>
      <c r="J59" s="418"/>
      <c r="K59" s="59" t="s">
        <v>31</v>
      </c>
      <c r="L59" s="60">
        <v>1</v>
      </c>
      <c r="M59" s="845"/>
      <c r="N59" s="843"/>
      <c r="O59" s="846" t="s">
        <v>277</v>
      </c>
    </row>
    <row r="60" spans="1:15" s="1" customFormat="1" ht="22.5" customHeight="1">
      <c r="A60" s="341"/>
      <c r="B60" s="335"/>
      <c r="C60" s="336"/>
      <c r="D60" s="335"/>
      <c r="E60" s="356"/>
      <c r="F60" s="350"/>
      <c r="G60" s="350"/>
      <c r="H60" s="989"/>
      <c r="I60" s="989"/>
      <c r="J60" s="417"/>
      <c r="K60" s="59" t="s">
        <v>34</v>
      </c>
      <c r="L60" s="60">
        <v>1</v>
      </c>
      <c r="M60" s="159"/>
      <c r="N60" s="154"/>
      <c r="O60" s="160"/>
    </row>
    <row r="61" spans="1:15" s="1" customFormat="1" ht="21.75" customHeight="1" thickBot="1">
      <c r="A61" s="341"/>
      <c r="B61" s="335"/>
      <c r="C61" s="336"/>
      <c r="D61" s="335"/>
      <c r="E61" s="356"/>
      <c r="F61" s="350"/>
      <c r="G61" s="350"/>
      <c r="H61" s="1046"/>
      <c r="I61" s="1046"/>
      <c r="J61" s="417"/>
      <c r="K61" s="59" t="s">
        <v>37</v>
      </c>
      <c r="L61" s="60">
        <v>2</v>
      </c>
      <c r="M61" s="154"/>
      <c r="N61" s="154"/>
      <c r="O61" s="160"/>
    </row>
    <row r="62" spans="1:15" s="1" customFormat="1" ht="23.25" customHeight="1">
      <c r="A62" s="341"/>
      <c r="B62" s="335"/>
      <c r="C62" s="336"/>
      <c r="D62" s="335"/>
      <c r="E62" s="356"/>
      <c r="F62" s="350"/>
      <c r="G62" s="350"/>
      <c r="H62" s="981" t="s">
        <v>134</v>
      </c>
      <c r="I62" s="1047" t="s">
        <v>135</v>
      </c>
      <c r="J62" s="412">
        <v>1</v>
      </c>
      <c r="K62" s="366" t="s">
        <v>26</v>
      </c>
      <c r="L62" s="382">
        <v>100</v>
      </c>
      <c r="M62" s="368">
        <f>(N66+N70+N74+N78+N82+N86)/6</f>
        <v>88.888888888888872</v>
      </c>
      <c r="N62" s="369">
        <f t="shared" ref="N62:N86" si="7">M62/L62*100</f>
        <v>88.888888888888872</v>
      </c>
      <c r="O62" s="419"/>
    </row>
    <row r="63" spans="1:15" s="1" customFormat="1" ht="24.75" customHeight="1">
      <c r="A63" s="341"/>
      <c r="B63" s="335"/>
      <c r="C63" s="336"/>
      <c r="D63" s="335"/>
      <c r="E63" s="356"/>
      <c r="F63" s="350"/>
      <c r="G63" s="350"/>
      <c r="H63" s="982"/>
      <c r="I63" s="1048"/>
      <c r="J63" s="376"/>
      <c r="K63" s="372" t="s">
        <v>31</v>
      </c>
      <c r="L63" s="62">
        <v>100</v>
      </c>
      <c r="M63" s="61">
        <f>(N67+N71+N75+N79+N83+N87)/6</f>
        <v>0</v>
      </c>
      <c r="N63" s="374">
        <f t="shared" si="7"/>
        <v>0</v>
      </c>
      <c r="O63" s="420"/>
    </row>
    <row r="64" spans="1:15" s="1" customFormat="1" ht="30" customHeight="1">
      <c r="A64" s="341"/>
      <c r="B64" s="335"/>
      <c r="C64" s="336"/>
      <c r="D64" s="335"/>
      <c r="E64" s="356"/>
      <c r="F64" s="350"/>
      <c r="G64" s="350"/>
      <c r="H64" s="337"/>
      <c r="I64" s="1048"/>
      <c r="J64" s="376"/>
      <c r="K64" s="372" t="s">
        <v>34</v>
      </c>
      <c r="L64" s="62">
        <v>100</v>
      </c>
      <c r="M64" s="61">
        <f>(N68+N72+N76+N80+N84+N88)/6</f>
        <v>0</v>
      </c>
      <c r="N64" s="374">
        <f t="shared" si="7"/>
        <v>0</v>
      </c>
      <c r="O64" s="420"/>
    </row>
    <row r="65" spans="1:15" s="1" customFormat="1" ht="28.5" customHeight="1">
      <c r="A65" s="341"/>
      <c r="B65" s="336"/>
      <c r="C65" s="336"/>
      <c r="D65" s="335"/>
      <c r="E65" s="356"/>
      <c r="F65" s="350"/>
      <c r="G65" s="350"/>
      <c r="H65" s="337"/>
      <c r="I65" s="1049"/>
      <c r="J65" s="376"/>
      <c r="K65" s="414" t="s">
        <v>37</v>
      </c>
      <c r="L65" s="406">
        <v>100</v>
      </c>
      <c r="M65" s="58">
        <f>(N69+N73+N77+N81+N85+N89)/6</f>
        <v>0</v>
      </c>
      <c r="N65" s="374">
        <f t="shared" si="7"/>
        <v>0</v>
      </c>
      <c r="O65" s="375"/>
    </row>
    <row r="66" spans="1:15" s="1" customFormat="1" ht="28.5" customHeight="1">
      <c r="A66" s="341"/>
      <c r="B66" s="336"/>
      <c r="C66" s="336"/>
      <c r="D66" s="335"/>
      <c r="E66" s="356"/>
      <c r="F66" s="350"/>
      <c r="G66" s="350"/>
      <c r="H66" s="991" t="s">
        <v>136</v>
      </c>
      <c r="I66" s="991" t="s">
        <v>137</v>
      </c>
      <c r="J66" s="380" t="s">
        <v>433</v>
      </c>
      <c r="K66" s="59" t="s">
        <v>26</v>
      </c>
      <c r="L66" s="19">
        <v>1</v>
      </c>
      <c r="M66" s="34" t="s">
        <v>100</v>
      </c>
      <c r="N66" s="49">
        <f t="shared" si="7"/>
        <v>100</v>
      </c>
      <c r="O66" s="50"/>
    </row>
    <row r="67" spans="1:15" s="1" customFormat="1" ht="25.5" customHeight="1">
      <c r="A67" s="341"/>
      <c r="B67" s="336"/>
      <c r="C67" s="336"/>
      <c r="D67" s="335"/>
      <c r="E67" s="356"/>
      <c r="F67" s="350"/>
      <c r="G67" s="350"/>
      <c r="H67" s="989"/>
      <c r="I67" s="989"/>
      <c r="J67" s="380"/>
      <c r="K67" s="59" t="s">
        <v>31</v>
      </c>
      <c r="L67" s="19">
        <v>1</v>
      </c>
      <c r="M67" s="34"/>
      <c r="N67" s="49"/>
      <c r="O67" s="50"/>
    </row>
    <row r="68" spans="1:15" s="1" customFormat="1" ht="24" customHeight="1">
      <c r="A68" s="341"/>
      <c r="B68" s="336"/>
      <c r="C68" s="336"/>
      <c r="D68" s="335"/>
      <c r="E68" s="356"/>
      <c r="F68" s="350"/>
      <c r="G68" s="350"/>
      <c r="H68" s="989"/>
      <c r="I68" s="989"/>
      <c r="J68" s="380"/>
      <c r="K68" s="59" t="s">
        <v>34</v>
      </c>
      <c r="L68" s="19">
        <v>1</v>
      </c>
      <c r="M68" s="34"/>
      <c r="N68" s="49"/>
      <c r="O68" s="51"/>
    </row>
    <row r="69" spans="1:15" s="1" customFormat="1" ht="23.25" customHeight="1">
      <c r="A69" s="341"/>
      <c r="B69" s="336"/>
      <c r="C69" s="336"/>
      <c r="D69" s="335"/>
      <c r="E69" s="356"/>
      <c r="F69" s="350"/>
      <c r="G69" s="350"/>
      <c r="H69" s="1041"/>
      <c r="I69" s="428"/>
      <c r="J69" s="380"/>
      <c r="K69" s="59" t="s">
        <v>37</v>
      </c>
      <c r="L69" s="19">
        <v>1</v>
      </c>
      <c r="M69" s="34"/>
      <c r="N69" s="49"/>
      <c r="O69" s="51"/>
    </row>
    <row r="70" spans="1:15" s="1" customFormat="1" ht="28.5" customHeight="1">
      <c r="A70" s="341"/>
      <c r="B70" s="336"/>
      <c r="C70" s="336"/>
      <c r="D70" s="335"/>
      <c r="E70" s="356"/>
      <c r="F70" s="350"/>
      <c r="G70" s="350"/>
      <c r="H70" s="991" t="s">
        <v>139</v>
      </c>
      <c r="I70" s="429" t="s">
        <v>140</v>
      </c>
      <c r="J70" s="380" t="s">
        <v>433</v>
      </c>
      <c r="K70" s="59" t="s">
        <v>26</v>
      </c>
      <c r="L70" s="19">
        <v>1</v>
      </c>
      <c r="M70" s="34" t="s">
        <v>100</v>
      </c>
      <c r="N70" s="49">
        <f t="shared" si="7"/>
        <v>100</v>
      </c>
      <c r="O70" s="50"/>
    </row>
    <row r="71" spans="1:15" s="1" customFormat="1" ht="24" customHeight="1">
      <c r="A71" s="341"/>
      <c r="B71" s="336"/>
      <c r="C71" s="336"/>
      <c r="D71" s="335"/>
      <c r="E71" s="356"/>
      <c r="F71" s="350"/>
      <c r="G71" s="350"/>
      <c r="H71" s="989"/>
      <c r="I71" s="430"/>
      <c r="J71" s="380"/>
      <c r="K71" s="59" t="s">
        <v>31</v>
      </c>
      <c r="L71" s="19">
        <v>1</v>
      </c>
      <c r="M71" s="788"/>
      <c r="N71" s="796"/>
      <c r="O71" s="50"/>
    </row>
    <row r="72" spans="1:15" s="1" customFormat="1" ht="24" customHeight="1">
      <c r="A72" s="341"/>
      <c r="B72" s="336"/>
      <c r="C72" s="336"/>
      <c r="D72" s="335"/>
      <c r="E72" s="356"/>
      <c r="F72" s="350"/>
      <c r="G72" s="350"/>
      <c r="H72" s="989"/>
      <c r="I72" s="430"/>
      <c r="J72" s="380"/>
      <c r="K72" s="59" t="s">
        <v>34</v>
      </c>
      <c r="L72" s="19">
        <v>1</v>
      </c>
      <c r="M72" s="788"/>
      <c r="N72" s="796"/>
      <c r="O72" s="51"/>
    </row>
    <row r="73" spans="1:15" s="1" customFormat="1" ht="21.75" customHeight="1">
      <c r="A73" s="341"/>
      <c r="B73" s="336"/>
      <c r="C73" s="336"/>
      <c r="D73" s="335"/>
      <c r="E73" s="356"/>
      <c r="F73" s="350"/>
      <c r="G73" s="350"/>
      <c r="H73" s="1041"/>
      <c r="I73" s="428"/>
      <c r="J73" s="380"/>
      <c r="K73" s="59" t="s">
        <v>37</v>
      </c>
      <c r="L73" s="19">
        <v>1</v>
      </c>
      <c r="M73" s="788"/>
      <c r="N73" s="796"/>
      <c r="O73" s="51"/>
    </row>
    <row r="74" spans="1:15" s="1" customFormat="1" ht="28.5" customHeight="1">
      <c r="A74" s="341"/>
      <c r="B74" s="336"/>
      <c r="C74" s="336"/>
      <c r="D74" s="335"/>
      <c r="E74" s="356"/>
      <c r="F74" s="350"/>
      <c r="G74" s="350"/>
      <c r="H74" s="991" t="s">
        <v>142</v>
      </c>
      <c r="I74" s="429" t="s">
        <v>143</v>
      </c>
      <c r="J74" s="380" t="s">
        <v>433</v>
      </c>
      <c r="K74" s="59" t="s">
        <v>26</v>
      </c>
      <c r="L74" s="19">
        <v>1</v>
      </c>
      <c r="M74" s="34" t="s">
        <v>100</v>
      </c>
      <c r="N74" s="49">
        <f t="shared" si="7"/>
        <v>100</v>
      </c>
      <c r="O74" s="51">
        <v>100</v>
      </c>
    </row>
    <row r="75" spans="1:15" s="1" customFormat="1" ht="25.5" customHeight="1">
      <c r="A75" s="341"/>
      <c r="B75" s="336"/>
      <c r="C75" s="336"/>
      <c r="D75" s="335"/>
      <c r="E75" s="356"/>
      <c r="F75" s="350"/>
      <c r="G75" s="350"/>
      <c r="H75" s="989"/>
      <c r="I75" s="430"/>
      <c r="J75" s="380"/>
      <c r="K75" s="59" t="s">
        <v>31</v>
      </c>
      <c r="L75" s="19">
        <v>1</v>
      </c>
      <c r="M75" s="788"/>
      <c r="N75" s="796"/>
      <c r="O75" s="51"/>
    </row>
    <row r="76" spans="1:15" s="1" customFormat="1" ht="26.25" customHeight="1">
      <c r="A76" s="341"/>
      <c r="B76" s="336"/>
      <c r="C76" s="336"/>
      <c r="D76" s="335"/>
      <c r="E76" s="356"/>
      <c r="F76" s="350"/>
      <c r="G76" s="350"/>
      <c r="H76" s="989"/>
      <c r="I76" s="430"/>
      <c r="J76" s="380"/>
      <c r="K76" s="59" t="s">
        <v>34</v>
      </c>
      <c r="L76" s="19">
        <v>1</v>
      </c>
      <c r="M76" s="788"/>
      <c r="N76" s="796"/>
      <c r="O76" s="51"/>
    </row>
    <row r="77" spans="1:15" s="1" customFormat="1" ht="26.25" customHeight="1">
      <c r="A77" s="341"/>
      <c r="B77" s="336"/>
      <c r="C77" s="336"/>
      <c r="D77" s="335"/>
      <c r="E77" s="356"/>
      <c r="F77" s="350"/>
      <c r="G77" s="350"/>
      <c r="H77" s="1041"/>
      <c r="I77" s="428"/>
      <c r="J77" s="380"/>
      <c r="K77" s="59" t="s">
        <v>37</v>
      </c>
      <c r="L77" s="19">
        <v>1</v>
      </c>
      <c r="M77" s="788"/>
      <c r="N77" s="796"/>
      <c r="O77" s="51"/>
    </row>
    <row r="78" spans="1:15" s="1" customFormat="1" ht="28.5" customHeight="1">
      <c r="A78" s="341"/>
      <c r="B78" s="336"/>
      <c r="C78" s="336"/>
      <c r="D78" s="335"/>
      <c r="E78" s="356"/>
      <c r="F78" s="350"/>
      <c r="G78" s="350"/>
      <c r="H78" s="991" t="s">
        <v>145</v>
      </c>
      <c r="I78" s="986" t="s">
        <v>146</v>
      </c>
      <c r="J78" s="437" t="s">
        <v>147</v>
      </c>
      <c r="K78" s="59" t="s">
        <v>26</v>
      </c>
      <c r="L78" s="19">
        <v>9</v>
      </c>
      <c r="M78" s="34" t="s">
        <v>144</v>
      </c>
      <c r="N78" s="49">
        <f t="shared" si="7"/>
        <v>66.666666666666657</v>
      </c>
      <c r="O78" s="648" t="s">
        <v>441</v>
      </c>
    </row>
    <row r="79" spans="1:15" s="1" customFormat="1" ht="33.75" customHeight="1">
      <c r="A79" s="341"/>
      <c r="B79" s="336"/>
      <c r="C79" s="336"/>
      <c r="D79" s="335"/>
      <c r="E79" s="356"/>
      <c r="F79" s="350"/>
      <c r="G79" s="350"/>
      <c r="H79" s="989"/>
      <c r="I79" s="987"/>
      <c r="J79" s="438"/>
      <c r="K79" s="59" t="s">
        <v>31</v>
      </c>
      <c r="L79" s="19">
        <v>9</v>
      </c>
      <c r="M79" s="788"/>
      <c r="N79" s="796"/>
      <c r="O79" s="797" t="s">
        <v>291</v>
      </c>
    </row>
    <row r="80" spans="1:15" s="1" customFormat="1" ht="25.5" customHeight="1">
      <c r="A80" s="341"/>
      <c r="B80" s="336"/>
      <c r="C80" s="336"/>
      <c r="D80" s="335"/>
      <c r="E80" s="356"/>
      <c r="F80" s="350"/>
      <c r="G80" s="350"/>
      <c r="H80" s="989"/>
      <c r="I80" s="430"/>
      <c r="J80" s="439"/>
      <c r="K80" s="59" t="s">
        <v>34</v>
      </c>
      <c r="L80" s="19">
        <v>9</v>
      </c>
      <c r="M80" s="788"/>
      <c r="N80" s="796"/>
      <c r="O80" s="797" t="s">
        <v>289</v>
      </c>
    </row>
    <row r="81" spans="1:17" s="1" customFormat="1" ht="27.75" customHeight="1">
      <c r="A81" s="341"/>
      <c r="B81" s="336"/>
      <c r="C81" s="336"/>
      <c r="D81" s="335"/>
      <c r="E81" s="356"/>
      <c r="F81" s="350"/>
      <c r="G81" s="350"/>
      <c r="H81" s="1059"/>
      <c r="I81" s="428"/>
      <c r="J81" s="380"/>
      <c r="K81" s="59" t="s">
        <v>37</v>
      </c>
      <c r="L81" s="19">
        <v>9</v>
      </c>
      <c r="M81" s="788"/>
      <c r="N81" s="796"/>
      <c r="O81" s="797" t="s">
        <v>292</v>
      </c>
    </row>
    <row r="82" spans="1:17" s="1" customFormat="1" ht="36" customHeight="1">
      <c r="A82" s="422"/>
      <c r="B82" s="336"/>
      <c r="C82" s="336"/>
      <c r="D82" s="335"/>
      <c r="E82" s="356"/>
      <c r="F82" s="350"/>
      <c r="G82" s="350"/>
      <c r="H82" s="991" t="s">
        <v>149</v>
      </c>
      <c r="I82" s="429" t="s">
        <v>150</v>
      </c>
      <c r="J82" s="437" t="s">
        <v>52</v>
      </c>
      <c r="K82" s="59" t="s">
        <v>26</v>
      </c>
      <c r="L82" s="19">
        <v>3</v>
      </c>
      <c r="M82" s="34" t="s">
        <v>70</v>
      </c>
      <c r="N82" s="49">
        <f t="shared" si="7"/>
        <v>66.666666666666657</v>
      </c>
      <c r="O82" s="879" t="s">
        <v>286</v>
      </c>
      <c r="Q82" s="87"/>
    </row>
    <row r="83" spans="1:17" s="1" customFormat="1" ht="27.75" customHeight="1">
      <c r="A83" s="422"/>
      <c r="B83" s="336"/>
      <c r="C83" s="336"/>
      <c r="D83" s="335"/>
      <c r="E83" s="356"/>
      <c r="F83" s="350"/>
      <c r="G83" s="350"/>
      <c r="H83" s="989"/>
      <c r="I83" s="430"/>
      <c r="J83" s="438"/>
      <c r="K83" s="59" t="s">
        <v>31</v>
      </c>
      <c r="L83" s="19">
        <v>3</v>
      </c>
      <c r="M83" s="788"/>
      <c r="N83" s="796"/>
      <c r="O83" s="798" t="s">
        <v>286</v>
      </c>
    </row>
    <row r="84" spans="1:17" s="1" customFormat="1" ht="27.75" customHeight="1">
      <c r="A84" s="422"/>
      <c r="B84" s="336"/>
      <c r="C84" s="336"/>
      <c r="D84" s="335"/>
      <c r="E84" s="356"/>
      <c r="F84" s="350"/>
      <c r="G84" s="350"/>
      <c r="H84" s="989"/>
      <c r="I84" s="430"/>
      <c r="J84" s="438"/>
      <c r="K84" s="59" t="s">
        <v>34</v>
      </c>
      <c r="L84" s="19">
        <v>3</v>
      </c>
      <c r="M84" s="799"/>
      <c r="N84" s="796"/>
      <c r="O84" s="798" t="s">
        <v>286</v>
      </c>
    </row>
    <row r="85" spans="1:17" s="1" customFormat="1" ht="26.25" customHeight="1" thickBot="1">
      <c r="A85" s="422"/>
      <c r="B85" s="336"/>
      <c r="C85" s="336"/>
      <c r="D85" s="335"/>
      <c r="E85" s="356"/>
      <c r="F85" s="350"/>
      <c r="G85" s="350"/>
      <c r="H85" s="1041"/>
      <c r="I85" s="428"/>
      <c r="J85" s="439"/>
      <c r="K85" s="59" t="s">
        <v>37</v>
      </c>
      <c r="L85" s="19">
        <v>3</v>
      </c>
      <c r="M85" s="788"/>
      <c r="N85" s="796"/>
      <c r="O85" s="798" t="s">
        <v>286</v>
      </c>
    </row>
    <row r="86" spans="1:17" s="1" customFormat="1" ht="28.5" customHeight="1">
      <c r="A86" s="422"/>
      <c r="B86" s="336"/>
      <c r="C86" s="336"/>
      <c r="D86" s="335"/>
      <c r="E86" s="356"/>
      <c r="F86" s="350"/>
      <c r="G86" s="350"/>
      <c r="H86" s="991" t="s">
        <v>151</v>
      </c>
      <c r="I86" s="1051" t="s">
        <v>152</v>
      </c>
      <c r="J86" s="437" t="s">
        <v>52</v>
      </c>
      <c r="K86" s="59" t="s">
        <v>26</v>
      </c>
      <c r="L86" s="19">
        <v>3</v>
      </c>
      <c r="M86" s="34" t="s">
        <v>53</v>
      </c>
      <c r="N86" s="49">
        <f t="shared" si="7"/>
        <v>100</v>
      </c>
      <c r="O86" s="602"/>
    </row>
    <row r="87" spans="1:17" s="1" customFormat="1" ht="28.5" customHeight="1">
      <c r="A87" s="422"/>
      <c r="B87" s="336"/>
      <c r="C87" s="336"/>
      <c r="D87" s="335"/>
      <c r="E87" s="356"/>
      <c r="F87" s="350"/>
      <c r="G87" s="350"/>
      <c r="H87" s="989"/>
      <c r="I87" s="989"/>
      <c r="J87" s="438"/>
      <c r="K87" s="59" t="s">
        <v>31</v>
      </c>
      <c r="L87" s="19">
        <v>3</v>
      </c>
      <c r="M87" s="788"/>
      <c r="N87" s="796"/>
      <c r="O87" s="795" t="s">
        <v>249</v>
      </c>
    </row>
    <row r="88" spans="1:17" s="1" customFormat="1" ht="30" customHeight="1">
      <c r="A88" s="422"/>
      <c r="B88" s="336"/>
      <c r="C88" s="336"/>
      <c r="D88" s="335"/>
      <c r="E88" s="356"/>
      <c r="F88" s="350"/>
      <c r="G88" s="350"/>
      <c r="H88" s="989"/>
      <c r="I88" s="430"/>
      <c r="J88" s="438"/>
      <c r="K88" s="59" t="s">
        <v>34</v>
      </c>
      <c r="L88" s="19">
        <v>3</v>
      </c>
      <c r="M88" s="788"/>
      <c r="N88" s="796"/>
      <c r="O88" s="795" t="s">
        <v>278</v>
      </c>
    </row>
    <row r="89" spans="1:17" s="1" customFormat="1" ht="31.5" customHeight="1" thickBot="1">
      <c r="A89" s="422"/>
      <c r="B89" s="336"/>
      <c r="C89" s="336"/>
      <c r="D89" s="335"/>
      <c r="E89" s="356"/>
      <c r="F89" s="350"/>
      <c r="G89" s="350"/>
      <c r="H89" s="1021"/>
      <c r="I89" s="428"/>
      <c r="J89" s="439"/>
      <c r="K89" s="59" t="s">
        <v>37</v>
      </c>
      <c r="L89" s="19">
        <v>3</v>
      </c>
      <c r="M89" s="793"/>
      <c r="N89" s="800"/>
      <c r="O89" s="795" t="s">
        <v>279</v>
      </c>
    </row>
    <row r="90" spans="1:17" s="1" customFormat="1" ht="24.75" customHeight="1">
      <c r="A90" s="422"/>
      <c r="B90" s="336"/>
      <c r="C90" s="336"/>
      <c r="D90" s="335"/>
      <c r="E90" s="356"/>
      <c r="F90" s="350"/>
      <c r="G90" s="350"/>
      <c r="H90" s="981" t="s">
        <v>198</v>
      </c>
      <c r="I90" s="981" t="s">
        <v>155</v>
      </c>
      <c r="J90" s="412">
        <v>1</v>
      </c>
      <c r="K90" s="366" t="s">
        <v>26</v>
      </c>
      <c r="L90" s="413"/>
      <c r="M90" s="612"/>
      <c r="N90" s="368"/>
      <c r="O90" s="423"/>
    </row>
    <row r="91" spans="1:17" s="1" customFormat="1" ht="22.5" customHeight="1">
      <c r="A91" s="422"/>
      <c r="B91" s="336"/>
      <c r="C91" s="336"/>
      <c r="D91" s="335"/>
      <c r="E91" s="356"/>
      <c r="F91" s="350"/>
      <c r="G91" s="350"/>
      <c r="H91" s="982"/>
      <c r="I91" s="982"/>
      <c r="J91" s="376"/>
      <c r="K91" s="372" t="s">
        <v>31</v>
      </c>
      <c r="L91" s="62">
        <v>100</v>
      </c>
      <c r="M91" s="61"/>
      <c r="N91" s="424"/>
      <c r="O91" s="425"/>
    </row>
    <row r="92" spans="1:17" s="1" customFormat="1" ht="24.75" customHeight="1">
      <c r="A92" s="422"/>
      <c r="B92" s="336"/>
      <c r="C92" s="336"/>
      <c r="D92" s="335"/>
      <c r="E92" s="356"/>
      <c r="F92" s="350"/>
      <c r="G92" s="350"/>
      <c r="H92" s="982"/>
      <c r="I92" s="982"/>
      <c r="J92" s="376"/>
      <c r="K92" s="372" t="s">
        <v>34</v>
      </c>
      <c r="L92" s="62"/>
      <c r="M92" s="624"/>
      <c r="N92" s="424"/>
      <c r="O92" s="425"/>
    </row>
    <row r="93" spans="1:17" s="1" customFormat="1" ht="24.75" customHeight="1">
      <c r="A93" s="422"/>
      <c r="B93" s="336"/>
      <c r="C93" s="336"/>
      <c r="D93" s="335"/>
      <c r="E93" s="356"/>
      <c r="F93" s="350"/>
      <c r="G93" s="350"/>
      <c r="H93" s="1054"/>
      <c r="I93" s="426"/>
      <c r="J93" s="376"/>
      <c r="K93" s="414" t="s">
        <v>37</v>
      </c>
      <c r="L93" s="64"/>
      <c r="M93" s="65">
        <f>(N97+N101+N105)/3</f>
        <v>0</v>
      </c>
      <c r="N93" s="424"/>
      <c r="O93" s="427"/>
    </row>
    <row r="94" spans="1:17" s="1" customFormat="1" ht="24.75" customHeight="1">
      <c r="A94" s="422"/>
      <c r="B94" s="336"/>
      <c r="C94" s="336"/>
      <c r="D94" s="335"/>
      <c r="E94" s="356"/>
      <c r="F94" s="350"/>
      <c r="G94" s="350"/>
      <c r="H94" s="986" t="s">
        <v>157</v>
      </c>
      <c r="I94" s="429" t="s">
        <v>158</v>
      </c>
      <c r="J94" s="408" t="s">
        <v>269</v>
      </c>
      <c r="K94" s="59" t="s">
        <v>26</v>
      </c>
      <c r="L94" s="67">
        <v>0</v>
      </c>
      <c r="M94" s="49"/>
      <c r="N94" s="49"/>
      <c r="O94" s="68"/>
    </row>
    <row r="95" spans="1:17" s="1" customFormat="1" ht="24.75" customHeight="1">
      <c r="A95" s="422"/>
      <c r="B95" s="336"/>
      <c r="C95" s="336"/>
      <c r="D95" s="335"/>
      <c r="E95" s="356"/>
      <c r="F95" s="350"/>
      <c r="G95" s="350"/>
      <c r="H95" s="987"/>
      <c r="I95" s="430"/>
      <c r="J95" s="411"/>
      <c r="K95" s="59" t="s">
        <v>31</v>
      </c>
      <c r="L95" s="809">
        <v>2</v>
      </c>
      <c r="M95" s="796"/>
      <c r="N95" s="49"/>
      <c r="O95" s="71"/>
    </row>
    <row r="96" spans="1:17" s="1" customFormat="1" ht="24.75" customHeight="1">
      <c r="A96" s="422"/>
      <c r="B96" s="336"/>
      <c r="C96" s="336"/>
      <c r="D96" s="335"/>
      <c r="E96" s="356"/>
      <c r="F96" s="350"/>
      <c r="G96" s="350"/>
      <c r="H96" s="94"/>
      <c r="I96" s="430"/>
      <c r="J96" s="411"/>
      <c r="K96" s="59" t="s">
        <v>34</v>
      </c>
      <c r="L96" s="809"/>
      <c r="M96" s="796"/>
      <c r="N96" s="49"/>
      <c r="O96" s="72"/>
    </row>
    <row r="97" spans="1:15" s="1" customFormat="1" ht="24.75" customHeight="1">
      <c r="A97" s="422"/>
      <c r="B97" s="336"/>
      <c r="C97" s="336"/>
      <c r="D97" s="335"/>
      <c r="E97" s="356"/>
      <c r="F97" s="350"/>
      <c r="G97" s="350"/>
      <c r="H97" s="150"/>
      <c r="I97" s="428"/>
      <c r="J97" s="431"/>
      <c r="K97" s="59" t="s">
        <v>37</v>
      </c>
      <c r="L97" s="809"/>
      <c r="M97" s="788"/>
      <c r="N97" s="622"/>
      <c r="O97" s="604"/>
    </row>
    <row r="98" spans="1:15" s="1" customFormat="1" ht="24.75" customHeight="1">
      <c r="A98" s="422"/>
      <c r="B98" s="336"/>
      <c r="C98" s="336"/>
      <c r="D98" s="335"/>
      <c r="E98" s="356"/>
      <c r="F98" s="350"/>
      <c r="G98" s="350"/>
      <c r="H98" s="987" t="s">
        <v>159</v>
      </c>
      <c r="I98" s="987" t="s">
        <v>160</v>
      </c>
      <c r="J98" s="613" t="s">
        <v>180</v>
      </c>
      <c r="K98" s="63" t="s">
        <v>26</v>
      </c>
      <c r="L98" s="810"/>
      <c r="M98" s="49"/>
      <c r="N98" s="49"/>
      <c r="O98" s="51"/>
    </row>
    <row r="99" spans="1:15" s="1" customFormat="1" ht="24.75" customHeight="1">
      <c r="A99" s="422"/>
      <c r="B99" s="336"/>
      <c r="C99" s="336"/>
      <c r="D99" s="335"/>
      <c r="E99" s="356"/>
      <c r="F99" s="350"/>
      <c r="G99" s="350"/>
      <c r="H99" s="987"/>
      <c r="I99" s="987"/>
      <c r="J99" s="411"/>
      <c r="K99" s="59" t="s">
        <v>31</v>
      </c>
      <c r="L99" s="812">
        <v>3</v>
      </c>
      <c r="M99" s="796"/>
      <c r="N99" s="49"/>
      <c r="O99" s="53"/>
    </row>
    <row r="100" spans="1:15" s="1" customFormat="1" ht="24.75" customHeight="1">
      <c r="A100" s="422"/>
      <c r="B100" s="336"/>
      <c r="C100" s="336"/>
      <c r="D100" s="335"/>
      <c r="E100" s="356"/>
      <c r="F100" s="350"/>
      <c r="G100" s="350"/>
      <c r="H100" s="987"/>
      <c r="I100" s="987"/>
      <c r="J100" s="411"/>
      <c r="K100" s="59" t="s">
        <v>34</v>
      </c>
      <c r="L100" s="811">
        <v>0</v>
      </c>
      <c r="M100" s="796"/>
      <c r="N100" s="49"/>
      <c r="O100" s="75"/>
    </row>
    <row r="101" spans="1:15" s="1" customFormat="1" ht="24.75" customHeight="1">
      <c r="A101" s="422"/>
      <c r="B101" s="336"/>
      <c r="C101" s="336"/>
      <c r="D101" s="335"/>
      <c r="E101" s="356"/>
      <c r="F101" s="350"/>
      <c r="G101" s="350"/>
      <c r="H101" s="1043"/>
      <c r="I101" s="433"/>
      <c r="J101" s="411"/>
      <c r="K101" s="57" t="s">
        <v>37</v>
      </c>
      <c r="L101" s="811">
        <v>3</v>
      </c>
      <c r="M101" s="788"/>
      <c r="N101" s="622"/>
      <c r="O101" s="605"/>
    </row>
    <row r="102" spans="1:15" s="1" customFormat="1" ht="24.75" customHeight="1">
      <c r="A102" s="422"/>
      <c r="B102" s="336"/>
      <c r="C102" s="336"/>
      <c r="D102" s="335"/>
      <c r="E102" s="356"/>
      <c r="F102" s="350"/>
      <c r="G102" s="350"/>
      <c r="H102" s="986" t="s">
        <v>161</v>
      </c>
      <c r="I102" s="986" t="s">
        <v>162</v>
      </c>
      <c r="J102" s="408" t="s">
        <v>464</v>
      </c>
      <c r="K102" s="59" t="s">
        <v>26</v>
      </c>
      <c r="L102" s="809"/>
      <c r="M102" s="49"/>
      <c r="N102" s="49"/>
      <c r="O102" s="75"/>
    </row>
    <row r="103" spans="1:15" s="1" customFormat="1" ht="24.75" customHeight="1">
      <c r="A103" s="422"/>
      <c r="B103" s="336"/>
      <c r="C103" s="336"/>
      <c r="D103" s="335"/>
      <c r="E103" s="356"/>
      <c r="F103" s="350"/>
      <c r="G103" s="350"/>
      <c r="H103" s="987"/>
      <c r="I103" s="987"/>
      <c r="J103" s="411"/>
      <c r="K103" s="59" t="s">
        <v>31</v>
      </c>
      <c r="L103" s="809">
        <v>5</v>
      </c>
      <c r="M103" s="796"/>
      <c r="N103" s="49"/>
      <c r="O103" s="48"/>
    </row>
    <row r="104" spans="1:15" s="1" customFormat="1" ht="24.75" customHeight="1">
      <c r="A104" s="422"/>
      <c r="B104" s="336"/>
      <c r="C104" s="336"/>
      <c r="D104" s="335"/>
      <c r="E104" s="356"/>
      <c r="F104" s="350"/>
      <c r="G104" s="350"/>
      <c r="H104" s="987"/>
      <c r="I104" s="987"/>
      <c r="J104" s="411"/>
      <c r="K104" s="59" t="s">
        <v>34</v>
      </c>
      <c r="L104" s="67"/>
      <c r="M104" s="796"/>
      <c r="N104" s="49"/>
      <c r="O104" s="75"/>
    </row>
    <row r="105" spans="1:15" s="1" customFormat="1" ht="25.5" customHeight="1" thickBot="1">
      <c r="A105" s="422"/>
      <c r="B105" s="336"/>
      <c r="C105" s="336"/>
      <c r="D105" s="335"/>
      <c r="E105" s="356"/>
      <c r="F105" s="350"/>
      <c r="G105" s="350"/>
      <c r="H105" s="1053"/>
      <c r="I105" s="1053"/>
      <c r="J105" s="411"/>
      <c r="K105" s="57" t="s">
        <v>37</v>
      </c>
      <c r="L105" s="74"/>
      <c r="M105" s="806"/>
      <c r="N105" s="622"/>
      <c r="O105" s="606"/>
    </row>
    <row r="106" spans="1:15" s="1" customFormat="1" ht="27.75" customHeight="1">
      <c r="A106" s="422"/>
      <c r="B106" s="336"/>
      <c r="C106" s="336"/>
      <c r="D106" s="335"/>
      <c r="E106" s="356"/>
      <c r="F106" s="350"/>
      <c r="G106" s="350"/>
      <c r="H106" s="981" t="s">
        <v>164</v>
      </c>
      <c r="I106" s="981" t="s">
        <v>165</v>
      </c>
      <c r="J106" s="412">
        <v>1</v>
      </c>
      <c r="K106" s="366" t="s">
        <v>26</v>
      </c>
      <c r="L106" s="625">
        <v>100</v>
      </c>
      <c r="M106" s="627">
        <f>(N110+N114+N122)/3</f>
        <v>100</v>
      </c>
      <c r="N106" s="630">
        <f t="shared" ref="N106:N118" si="8">M106/L106*100</f>
        <v>100</v>
      </c>
      <c r="O106" s="434"/>
    </row>
    <row r="107" spans="1:15" s="1" customFormat="1" ht="24" customHeight="1">
      <c r="A107" s="341"/>
      <c r="B107" s="335"/>
      <c r="C107" s="336"/>
      <c r="D107" s="335"/>
      <c r="E107" s="356"/>
      <c r="F107" s="350"/>
      <c r="G107" s="350"/>
      <c r="H107" s="982"/>
      <c r="I107" s="982"/>
      <c r="J107" s="376"/>
      <c r="K107" s="372" t="s">
        <v>31</v>
      </c>
      <c r="L107" s="626">
        <v>100</v>
      </c>
      <c r="M107" s="629">
        <f>(N111+N115+N119+N123)/4</f>
        <v>0</v>
      </c>
      <c r="N107" s="631">
        <f t="shared" si="8"/>
        <v>0</v>
      </c>
      <c r="O107" s="375"/>
    </row>
    <row r="108" spans="1:15" s="1" customFormat="1" ht="28.5" customHeight="1">
      <c r="A108" s="341"/>
      <c r="B108" s="335"/>
      <c r="C108" s="336"/>
      <c r="D108" s="335"/>
      <c r="E108" s="356"/>
      <c r="F108" s="350"/>
      <c r="G108" s="350"/>
      <c r="H108" s="1040"/>
      <c r="I108" s="1040"/>
      <c r="J108" s="376"/>
      <c r="K108" s="372" t="s">
        <v>34</v>
      </c>
      <c r="L108" s="626">
        <v>100</v>
      </c>
      <c r="M108" s="629">
        <f>(N112+N116+N120+N124)/4</f>
        <v>0</v>
      </c>
      <c r="N108" s="631">
        <f t="shared" si="8"/>
        <v>0</v>
      </c>
      <c r="O108" s="375"/>
    </row>
    <row r="109" spans="1:15" s="1" customFormat="1" ht="24.75" customHeight="1">
      <c r="A109" s="341"/>
      <c r="B109" s="335"/>
      <c r="C109" s="336"/>
      <c r="D109" s="335"/>
      <c r="E109" s="356"/>
      <c r="F109" s="350"/>
      <c r="G109" s="350"/>
      <c r="H109" s="337"/>
      <c r="I109" s="435"/>
      <c r="J109" s="376"/>
      <c r="K109" s="372" t="s">
        <v>37</v>
      </c>
      <c r="L109" s="626">
        <v>100</v>
      </c>
      <c r="M109" s="628">
        <f>(N113+N117+N125)/3</f>
        <v>0</v>
      </c>
      <c r="N109" s="631">
        <f t="shared" si="8"/>
        <v>0</v>
      </c>
      <c r="O109" s="375"/>
    </row>
    <row r="110" spans="1:15" s="1" customFormat="1" ht="35.25" customHeight="1">
      <c r="A110" s="341"/>
      <c r="B110" s="335"/>
      <c r="C110" s="336"/>
      <c r="D110" s="335"/>
      <c r="E110" s="356"/>
      <c r="F110" s="350"/>
      <c r="G110" s="350"/>
      <c r="H110" s="986" t="s">
        <v>166</v>
      </c>
      <c r="I110" s="986" t="s">
        <v>167</v>
      </c>
      <c r="J110" s="437" t="s">
        <v>52</v>
      </c>
      <c r="K110" s="59" t="s">
        <v>26</v>
      </c>
      <c r="L110" s="19">
        <v>3</v>
      </c>
      <c r="M110" s="78">
        <v>3</v>
      </c>
      <c r="N110" s="79">
        <f t="shared" si="8"/>
        <v>100</v>
      </c>
      <c r="O110" s="160" t="s">
        <v>442</v>
      </c>
    </row>
    <row r="111" spans="1:15" s="1" customFormat="1" ht="28.5" customHeight="1">
      <c r="A111" s="341"/>
      <c r="B111" s="335"/>
      <c r="C111" s="336"/>
      <c r="D111" s="335"/>
      <c r="E111" s="356"/>
      <c r="F111" s="350"/>
      <c r="G111" s="350"/>
      <c r="H111" s="987"/>
      <c r="I111" s="1052"/>
      <c r="J111" s="438"/>
      <c r="K111" s="59" t="s">
        <v>31</v>
      </c>
      <c r="L111" s="19">
        <v>3</v>
      </c>
      <c r="M111" s="788"/>
      <c r="N111" s="813"/>
      <c r="O111" s="846" t="s">
        <v>251</v>
      </c>
    </row>
    <row r="112" spans="1:15" s="1" customFormat="1" ht="27" customHeight="1">
      <c r="A112" s="341"/>
      <c r="B112" s="335"/>
      <c r="C112" s="336"/>
      <c r="D112" s="335"/>
      <c r="E112" s="356"/>
      <c r="F112" s="350"/>
      <c r="G112" s="350"/>
      <c r="H112" s="987"/>
      <c r="I112" s="379"/>
      <c r="J112" s="438"/>
      <c r="K112" s="59" t="s">
        <v>34</v>
      </c>
      <c r="L112" s="19">
        <v>3</v>
      </c>
      <c r="M112" s="788"/>
      <c r="N112" s="813"/>
      <c r="O112" s="846" t="s">
        <v>251</v>
      </c>
    </row>
    <row r="113" spans="1:15" s="1" customFormat="1" ht="27.75" customHeight="1">
      <c r="A113" s="341"/>
      <c r="B113" s="335"/>
      <c r="C113" s="336"/>
      <c r="D113" s="335"/>
      <c r="E113" s="356"/>
      <c r="F113" s="350"/>
      <c r="G113" s="350"/>
      <c r="H113" s="1039"/>
      <c r="I113" s="379"/>
      <c r="J113" s="439"/>
      <c r="K113" s="57" t="s">
        <v>37</v>
      </c>
      <c r="L113" s="19">
        <v>3</v>
      </c>
      <c r="M113" s="793"/>
      <c r="N113" s="813"/>
      <c r="O113" s="846" t="s">
        <v>251</v>
      </c>
    </row>
    <row r="114" spans="1:15" s="1" customFormat="1" ht="47.25" customHeight="1">
      <c r="A114" s="341"/>
      <c r="B114" s="335"/>
      <c r="C114" s="336"/>
      <c r="D114" s="335"/>
      <c r="E114" s="356"/>
      <c r="F114" s="350"/>
      <c r="G114" s="350"/>
      <c r="H114" s="989" t="s">
        <v>168</v>
      </c>
      <c r="I114" s="989" t="s">
        <v>169</v>
      </c>
      <c r="J114" s="437" t="s">
        <v>52</v>
      </c>
      <c r="K114" s="59" t="s">
        <v>26</v>
      </c>
      <c r="L114" s="19">
        <v>3</v>
      </c>
      <c r="M114" s="83">
        <v>3</v>
      </c>
      <c r="N114" s="84">
        <f t="shared" si="8"/>
        <v>100</v>
      </c>
      <c r="O114" s="409" t="s">
        <v>443</v>
      </c>
    </row>
    <row r="115" spans="1:15" s="1" customFormat="1" ht="27" customHeight="1">
      <c r="A115" s="341"/>
      <c r="B115" s="335"/>
      <c r="C115" s="336"/>
      <c r="D115" s="335"/>
      <c r="E115" s="356"/>
      <c r="F115" s="350"/>
      <c r="G115" s="350"/>
      <c r="H115" s="989"/>
      <c r="I115" s="989"/>
      <c r="J115" s="438"/>
      <c r="K115" s="59" t="s">
        <v>31</v>
      </c>
      <c r="L115" s="19">
        <v>3</v>
      </c>
      <c r="M115" s="815"/>
      <c r="N115" s="816"/>
      <c r="O115" s="794" t="s">
        <v>170</v>
      </c>
    </row>
    <row r="116" spans="1:15" s="1" customFormat="1" ht="27" customHeight="1">
      <c r="A116" s="341"/>
      <c r="B116" s="335"/>
      <c r="C116" s="336"/>
      <c r="D116" s="335"/>
      <c r="E116" s="356"/>
      <c r="F116" s="350"/>
      <c r="G116" s="350"/>
      <c r="H116" s="989"/>
      <c r="I116" s="989"/>
      <c r="J116" s="438"/>
      <c r="K116" s="59" t="s">
        <v>34</v>
      </c>
      <c r="L116" s="19">
        <v>3</v>
      </c>
      <c r="M116" s="815"/>
      <c r="N116" s="816"/>
      <c r="O116" s="794" t="s">
        <v>170</v>
      </c>
    </row>
    <row r="117" spans="1:15" s="1" customFormat="1" ht="24" customHeight="1">
      <c r="A117" s="341"/>
      <c r="B117" s="335"/>
      <c r="C117" s="336"/>
      <c r="D117" s="335"/>
      <c r="E117" s="356"/>
      <c r="F117" s="350"/>
      <c r="G117" s="350"/>
      <c r="H117" s="1041"/>
      <c r="I117" s="1041"/>
      <c r="J117" s="439"/>
      <c r="K117" s="57" t="s">
        <v>37</v>
      </c>
      <c r="L117" s="19">
        <v>3</v>
      </c>
      <c r="M117" s="815"/>
      <c r="N117" s="816"/>
      <c r="O117" s="795" t="s">
        <v>170</v>
      </c>
    </row>
    <row r="118" spans="1:15" s="1" customFormat="1" ht="45" customHeight="1">
      <c r="A118" s="341"/>
      <c r="B118" s="335"/>
      <c r="C118" s="336"/>
      <c r="D118" s="335"/>
      <c r="E118" s="356"/>
      <c r="F118" s="350"/>
      <c r="G118" s="350"/>
      <c r="H118" s="991" t="s">
        <v>171</v>
      </c>
      <c r="I118" s="991" t="s">
        <v>172</v>
      </c>
      <c r="J118" s="437" t="s">
        <v>173</v>
      </c>
      <c r="K118" s="59" t="s">
        <v>26</v>
      </c>
      <c r="L118" s="19">
        <v>2</v>
      </c>
      <c r="M118" s="89">
        <v>2</v>
      </c>
      <c r="N118" s="84">
        <f t="shared" si="8"/>
        <v>100</v>
      </c>
      <c r="O118" s="880" t="s">
        <v>444</v>
      </c>
    </row>
    <row r="119" spans="1:15" s="1" customFormat="1" ht="21.75" customHeight="1">
      <c r="A119" s="341"/>
      <c r="B119" s="335"/>
      <c r="C119" s="336"/>
      <c r="D119" s="335"/>
      <c r="E119" s="356"/>
      <c r="F119" s="350"/>
      <c r="G119" s="350"/>
      <c r="H119" s="989"/>
      <c r="I119" s="989"/>
      <c r="J119" s="438"/>
      <c r="K119" s="59" t="s">
        <v>31</v>
      </c>
      <c r="L119" s="19"/>
      <c r="M119" s="89"/>
      <c r="N119" s="84"/>
      <c r="O119" s="881"/>
    </row>
    <row r="120" spans="1:15" s="1" customFormat="1" ht="26.25" customHeight="1">
      <c r="A120" s="341"/>
      <c r="B120" s="335"/>
      <c r="C120" s="336"/>
      <c r="D120" s="335"/>
      <c r="E120" s="356"/>
      <c r="F120" s="350"/>
      <c r="G120" s="350"/>
      <c r="H120" s="989"/>
      <c r="I120" s="989"/>
      <c r="J120" s="438"/>
      <c r="K120" s="59" t="s">
        <v>34</v>
      </c>
      <c r="L120" s="817">
        <v>1</v>
      </c>
      <c r="M120" s="815"/>
      <c r="N120" s="816"/>
      <c r="O120" s="882" t="s">
        <v>253</v>
      </c>
    </row>
    <row r="121" spans="1:15" s="1" customFormat="1" ht="24.75" customHeight="1">
      <c r="A121" s="341"/>
      <c r="B121" s="335"/>
      <c r="C121" s="336"/>
      <c r="D121" s="335"/>
      <c r="E121" s="356"/>
      <c r="F121" s="350"/>
      <c r="G121" s="350"/>
      <c r="H121" s="1041"/>
      <c r="I121" s="428"/>
      <c r="J121" s="439"/>
      <c r="K121" s="57" t="s">
        <v>37</v>
      </c>
      <c r="L121" s="817" t="s">
        <v>49</v>
      </c>
      <c r="M121" s="818"/>
      <c r="N121" s="818"/>
      <c r="O121" s="883"/>
    </row>
    <row r="122" spans="1:15" s="1" customFormat="1" ht="72.75" customHeight="1">
      <c r="A122" s="341"/>
      <c r="B122" s="335"/>
      <c r="C122" s="336"/>
      <c r="D122" s="335"/>
      <c r="E122" s="356"/>
      <c r="F122" s="350"/>
      <c r="G122" s="350"/>
      <c r="H122" s="991" t="s">
        <v>174</v>
      </c>
      <c r="I122" s="991" t="s">
        <v>175</v>
      </c>
      <c r="J122" s="441" t="s">
        <v>52</v>
      </c>
      <c r="K122" s="59" t="s">
        <v>26</v>
      </c>
      <c r="L122" s="19">
        <v>3</v>
      </c>
      <c r="M122" s="607" t="s">
        <v>53</v>
      </c>
      <c r="N122" s="84">
        <f t="shared" ref="N122" si="9">M122/L122*100</f>
        <v>100</v>
      </c>
      <c r="O122" s="879" t="s">
        <v>445</v>
      </c>
    </row>
    <row r="123" spans="1:15" s="1" customFormat="1" ht="31.5" customHeight="1">
      <c r="A123" s="341"/>
      <c r="B123" s="335"/>
      <c r="C123" s="336"/>
      <c r="D123" s="335"/>
      <c r="E123" s="356"/>
      <c r="F123" s="350"/>
      <c r="G123" s="350"/>
      <c r="H123" s="989"/>
      <c r="I123" s="989"/>
      <c r="J123" s="441"/>
      <c r="K123" s="59" t="s">
        <v>31</v>
      </c>
      <c r="L123" s="19">
        <v>3</v>
      </c>
      <c r="M123" s="820"/>
      <c r="N123" s="816"/>
      <c r="O123" s="798" t="s">
        <v>254</v>
      </c>
    </row>
    <row r="124" spans="1:15" s="1" customFormat="1" ht="27.75" customHeight="1">
      <c r="A124" s="341"/>
      <c r="B124" s="335"/>
      <c r="C124" s="336"/>
      <c r="D124" s="335"/>
      <c r="E124" s="356"/>
      <c r="F124" s="350"/>
      <c r="G124" s="350"/>
      <c r="H124" s="989"/>
      <c r="I124" s="428"/>
      <c r="J124" s="441"/>
      <c r="K124" s="59" t="s">
        <v>34</v>
      </c>
      <c r="L124" s="19">
        <v>3</v>
      </c>
      <c r="M124" s="820"/>
      <c r="N124" s="816"/>
      <c r="O124" s="798" t="s">
        <v>254</v>
      </c>
    </row>
    <row r="125" spans="1:15" s="1" customFormat="1" ht="26.25" customHeight="1" thickBot="1">
      <c r="A125" s="341"/>
      <c r="B125" s="335"/>
      <c r="C125" s="336"/>
      <c r="D125" s="335"/>
      <c r="E125" s="356"/>
      <c r="F125" s="350"/>
      <c r="G125" s="350"/>
      <c r="H125" s="1041"/>
      <c r="I125" s="379"/>
      <c r="J125" s="441"/>
      <c r="K125" s="57" t="s">
        <v>37</v>
      </c>
      <c r="L125" s="19">
        <v>3</v>
      </c>
      <c r="M125" s="820"/>
      <c r="N125" s="816"/>
      <c r="O125" s="798" t="s">
        <v>273</v>
      </c>
    </row>
    <row r="126" spans="1:15" s="1" customFormat="1" ht="30" customHeight="1">
      <c r="A126" s="341"/>
      <c r="B126" s="335"/>
      <c r="C126" s="336"/>
      <c r="D126" s="335"/>
      <c r="E126" s="356"/>
      <c r="F126" s="350"/>
      <c r="G126" s="350"/>
      <c r="H126" s="981" t="s">
        <v>176</v>
      </c>
      <c r="I126" s="981" t="s">
        <v>177</v>
      </c>
      <c r="J126" s="412">
        <v>1</v>
      </c>
      <c r="K126" s="366" t="s">
        <v>26</v>
      </c>
      <c r="L126" s="632">
        <v>100</v>
      </c>
      <c r="M126" s="637">
        <f>(N130+N134)/2</f>
        <v>62.5</v>
      </c>
      <c r="N126" s="636">
        <f>M126/L126*100</f>
        <v>62.5</v>
      </c>
      <c r="O126" s="434"/>
    </row>
    <row r="127" spans="1:15" s="1" customFormat="1" ht="24.95" customHeight="1">
      <c r="A127" s="341"/>
      <c r="B127" s="335"/>
      <c r="C127" s="336"/>
      <c r="D127" s="335"/>
      <c r="E127" s="356"/>
      <c r="F127" s="350"/>
      <c r="G127" s="350"/>
      <c r="H127" s="982"/>
      <c r="I127" s="982"/>
      <c r="J127" s="376"/>
      <c r="K127" s="372" t="s">
        <v>31</v>
      </c>
      <c r="L127" s="634">
        <v>100</v>
      </c>
      <c r="M127" s="635">
        <f>(N131+N135+N144)/3</f>
        <v>0</v>
      </c>
      <c r="N127" s="639">
        <f t="shared" ref="N127:N134" si="10">M127/L127*100</f>
        <v>0</v>
      </c>
      <c r="O127" s="453"/>
    </row>
    <row r="128" spans="1:15" s="1" customFormat="1" ht="24.95" customHeight="1">
      <c r="A128" s="341"/>
      <c r="B128" s="335"/>
      <c r="C128" s="336"/>
      <c r="D128" s="335"/>
      <c r="E128" s="356"/>
      <c r="F128" s="350"/>
      <c r="G128" s="350"/>
      <c r="H128" s="1040"/>
      <c r="I128" s="1040"/>
      <c r="J128" s="376"/>
      <c r="K128" s="372" t="s">
        <v>34</v>
      </c>
      <c r="L128" s="634">
        <v>100</v>
      </c>
      <c r="M128" s="635">
        <f>(N132+N144)/2</f>
        <v>0</v>
      </c>
      <c r="N128" s="639">
        <f t="shared" si="10"/>
        <v>0</v>
      </c>
      <c r="O128" s="375"/>
    </row>
    <row r="129" spans="1:15" s="1" customFormat="1" ht="24.95" customHeight="1">
      <c r="A129" s="341"/>
      <c r="B129" s="335"/>
      <c r="C129" s="336"/>
      <c r="D129" s="335"/>
      <c r="E129" s="356"/>
      <c r="F129" s="350"/>
      <c r="G129" s="350"/>
      <c r="H129" s="1040"/>
      <c r="I129" s="426"/>
      <c r="J129" s="376"/>
      <c r="K129" s="372" t="s">
        <v>37</v>
      </c>
      <c r="L129" s="633">
        <v>100</v>
      </c>
      <c r="M129" s="638">
        <f>(N133+N137+N145)/3</f>
        <v>0</v>
      </c>
      <c r="N129" s="639">
        <f t="shared" si="10"/>
        <v>0</v>
      </c>
      <c r="O129" s="375"/>
    </row>
    <row r="130" spans="1:15" s="1" customFormat="1" ht="34.5" customHeight="1">
      <c r="A130" s="422"/>
      <c r="B130" s="336"/>
      <c r="C130" s="336"/>
      <c r="D130" s="335"/>
      <c r="E130" s="356"/>
      <c r="F130" s="350"/>
      <c r="G130" s="350"/>
      <c r="H130" s="991" t="s">
        <v>178</v>
      </c>
      <c r="I130" s="991" t="s">
        <v>179</v>
      </c>
      <c r="J130" s="454" t="s">
        <v>163</v>
      </c>
      <c r="K130" s="59" t="s">
        <v>26</v>
      </c>
      <c r="L130" s="19">
        <v>4</v>
      </c>
      <c r="M130" s="95">
        <v>1</v>
      </c>
      <c r="N130" s="84">
        <f t="shared" si="10"/>
        <v>25</v>
      </c>
      <c r="O130" s="884" t="s">
        <v>446</v>
      </c>
    </row>
    <row r="131" spans="1:15" s="1" customFormat="1" ht="28.5" customHeight="1">
      <c r="A131" s="422"/>
      <c r="B131" s="336"/>
      <c r="C131" s="336"/>
      <c r="D131" s="335"/>
      <c r="E131" s="356"/>
      <c r="F131" s="350"/>
      <c r="G131" s="350"/>
      <c r="H131" s="989"/>
      <c r="I131" s="989"/>
      <c r="J131" s="456"/>
      <c r="K131" s="59" t="s">
        <v>31</v>
      </c>
      <c r="L131" s="19">
        <v>4</v>
      </c>
      <c r="M131" s="820"/>
      <c r="N131" s="816"/>
      <c r="O131" s="75" t="s">
        <v>255</v>
      </c>
    </row>
    <row r="132" spans="1:15" s="1" customFormat="1" ht="22.5" customHeight="1">
      <c r="A132" s="422"/>
      <c r="B132" s="336"/>
      <c r="C132" s="336"/>
      <c r="D132" s="335"/>
      <c r="E132" s="356"/>
      <c r="F132" s="350"/>
      <c r="G132" s="350"/>
      <c r="H132" s="989"/>
      <c r="I132" s="989"/>
      <c r="J132" s="456"/>
      <c r="K132" s="59" t="s">
        <v>34</v>
      </c>
      <c r="L132" s="19">
        <v>4</v>
      </c>
      <c r="M132" s="821"/>
      <c r="N132" s="816"/>
      <c r="O132" s="75" t="s">
        <v>255</v>
      </c>
    </row>
    <row r="133" spans="1:15" s="1" customFormat="1" ht="25.5" customHeight="1">
      <c r="A133" s="422"/>
      <c r="B133" s="336"/>
      <c r="C133" s="336"/>
      <c r="D133" s="335"/>
      <c r="E133" s="356"/>
      <c r="F133" s="350"/>
      <c r="G133" s="350"/>
      <c r="H133" s="1021"/>
      <c r="I133" s="428"/>
      <c r="J133" s="458"/>
      <c r="K133" s="57" t="s">
        <v>37</v>
      </c>
      <c r="L133" s="19">
        <v>4</v>
      </c>
      <c r="M133" s="820"/>
      <c r="N133" s="816"/>
      <c r="O133" s="75" t="s">
        <v>255</v>
      </c>
    </row>
    <row r="134" spans="1:15" s="1" customFormat="1" ht="30" customHeight="1">
      <c r="A134" s="422"/>
      <c r="B134" s="336"/>
      <c r="C134" s="336"/>
      <c r="D134" s="335"/>
      <c r="E134" s="356"/>
      <c r="F134" s="350"/>
      <c r="G134" s="350"/>
      <c r="H134" s="986" t="s">
        <v>181</v>
      </c>
      <c r="I134" s="986" t="s">
        <v>182</v>
      </c>
      <c r="J134" s="454" t="s">
        <v>435</v>
      </c>
      <c r="K134" s="59" t="s">
        <v>26</v>
      </c>
      <c r="L134" s="823">
        <v>4</v>
      </c>
      <c r="M134" s="824" t="s">
        <v>116</v>
      </c>
      <c r="N134" s="816">
        <f t="shared" si="10"/>
        <v>100</v>
      </c>
      <c r="O134" s="822" t="s">
        <v>256</v>
      </c>
    </row>
    <row r="135" spans="1:15" s="1" customFormat="1" ht="26.25" customHeight="1">
      <c r="A135" s="422"/>
      <c r="B135" s="336"/>
      <c r="C135" s="336"/>
      <c r="D135" s="335"/>
      <c r="E135" s="356"/>
      <c r="F135" s="350"/>
      <c r="G135" s="350"/>
      <c r="H135" s="987"/>
      <c r="I135" s="987"/>
      <c r="J135" s="456"/>
      <c r="K135" s="59" t="s">
        <v>31</v>
      </c>
      <c r="L135" s="96">
        <v>10</v>
      </c>
      <c r="M135" s="820"/>
      <c r="N135" s="816"/>
      <c r="O135" s="822" t="s">
        <v>282</v>
      </c>
    </row>
    <row r="136" spans="1:15" s="1" customFormat="1" ht="20.25" customHeight="1">
      <c r="A136" s="422"/>
      <c r="B136" s="336"/>
      <c r="C136" s="336"/>
      <c r="D136" s="335"/>
      <c r="E136" s="356"/>
      <c r="F136" s="350"/>
      <c r="G136" s="350"/>
      <c r="H136" s="987"/>
      <c r="I136" s="987"/>
      <c r="J136" s="456"/>
      <c r="K136" s="59" t="s">
        <v>34</v>
      </c>
      <c r="L136" s="96">
        <v>5</v>
      </c>
      <c r="M136" s="820"/>
      <c r="N136" s="816"/>
      <c r="O136" s="822"/>
    </row>
    <row r="137" spans="1:15" s="1" customFormat="1" ht="27.75" customHeight="1">
      <c r="A137" s="422"/>
      <c r="B137" s="336"/>
      <c r="C137" s="336"/>
      <c r="D137" s="335"/>
      <c r="E137" s="356"/>
      <c r="F137" s="350"/>
      <c r="G137" s="350"/>
      <c r="H137" s="1039"/>
      <c r="I137" s="428"/>
      <c r="J137" s="458"/>
      <c r="K137" s="57" t="s">
        <v>37</v>
      </c>
      <c r="L137" s="96">
        <v>6</v>
      </c>
      <c r="M137" s="821"/>
      <c r="N137" s="816"/>
      <c r="O137" s="822" t="s">
        <v>283</v>
      </c>
    </row>
    <row r="138" spans="1:15" s="1" customFormat="1" ht="24.95" customHeight="1">
      <c r="A138" s="422"/>
      <c r="B138" s="336"/>
      <c r="C138" s="336"/>
      <c r="D138" s="335"/>
      <c r="E138" s="356"/>
      <c r="F138" s="350"/>
      <c r="G138" s="350"/>
      <c r="H138" s="991" t="s">
        <v>183</v>
      </c>
      <c r="I138" s="986" t="s">
        <v>184</v>
      </c>
      <c r="J138" s="454" t="s">
        <v>180</v>
      </c>
      <c r="K138" s="59" t="s">
        <v>26</v>
      </c>
      <c r="L138" s="96" t="s">
        <v>49</v>
      </c>
      <c r="M138" s="97">
        <v>0</v>
      </c>
      <c r="N138" s="98">
        <v>0</v>
      </c>
      <c r="O138" s="99">
        <v>100</v>
      </c>
    </row>
    <row r="139" spans="1:15" s="1" customFormat="1" ht="24.95" customHeight="1">
      <c r="A139" s="422"/>
      <c r="B139" s="336"/>
      <c r="C139" s="336"/>
      <c r="D139" s="335"/>
      <c r="E139" s="356"/>
      <c r="F139" s="350"/>
      <c r="G139" s="350"/>
      <c r="H139" s="989"/>
      <c r="I139" s="987"/>
      <c r="J139" s="456"/>
      <c r="K139" s="59" t="s">
        <v>31</v>
      </c>
      <c r="L139" s="96">
        <v>3</v>
      </c>
      <c r="M139" s="97"/>
      <c r="N139" s="84"/>
      <c r="O139" s="50"/>
    </row>
    <row r="140" spans="1:15" s="1" customFormat="1" ht="18.75" customHeight="1">
      <c r="A140" s="422"/>
      <c r="B140" s="336"/>
      <c r="C140" s="336"/>
      <c r="D140" s="335"/>
      <c r="E140" s="356"/>
      <c r="F140" s="350"/>
      <c r="G140" s="350"/>
      <c r="H140" s="989"/>
      <c r="I140" s="987"/>
      <c r="J140" s="456"/>
      <c r="K140" s="59" t="s">
        <v>34</v>
      </c>
      <c r="L140" s="96"/>
      <c r="M140" s="821"/>
      <c r="N140" s="796"/>
      <c r="O140" s="51" t="s">
        <v>257</v>
      </c>
    </row>
    <row r="141" spans="1:15" s="1" customFormat="1" ht="22.5" customHeight="1">
      <c r="A141" s="422"/>
      <c r="B141" s="336"/>
      <c r="C141" s="336"/>
      <c r="D141" s="335"/>
      <c r="E141" s="356"/>
      <c r="F141" s="350"/>
      <c r="G141" s="350"/>
      <c r="H141" s="1041"/>
      <c r="I141" s="1039"/>
      <c r="J141" s="458"/>
      <c r="K141" s="57" t="s">
        <v>37</v>
      </c>
      <c r="L141" s="645" t="s">
        <v>49</v>
      </c>
      <c r="M141" s="646"/>
      <c r="N141" s="647"/>
      <c r="O141" s="75"/>
    </row>
    <row r="142" spans="1:15" s="1" customFormat="1" ht="33" customHeight="1">
      <c r="A142" s="422"/>
      <c r="B142" s="336"/>
      <c r="C142" s="336"/>
      <c r="D142" s="335"/>
      <c r="E142" s="356"/>
      <c r="F142" s="350"/>
      <c r="G142" s="350"/>
      <c r="H142" s="991" t="s">
        <v>185</v>
      </c>
      <c r="I142" s="986" t="s">
        <v>186</v>
      </c>
      <c r="J142" s="454" t="s">
        <v>465</v>
      </c>
      <c r="K142" s="59" t="s">
        <v>26</v>
      </c>
      <c r="L142" s="601">
        <v>2</v>
      </c>
      <c r="M142" s="103">
        <v>1</v>
      </c>
      <c r="N142" s="103">
        <f>M142/L142*100</f>
        <v>50</v>
      </c>
      <c r="O142" s="884" t="s">
        <v>447</v>
      </c>
    </row>
    <row r="143" spans="1:15" s="1" customFormat="1" ht="36" customHeight="1">
      <c r="A143" s="422"/>
      <c r="B143" s="336"/>
      <c r="C143" s="336"/>
      <c r="D143" s="335"/>
      <c r="E143" s="356"/>
      <c r="F143" s="350"/>
      <c r="G143" s="350"/>
      <c r="H143" s="989"/>
      <c r="I143" s="987"/>
      <c r="J143" s="456"/>
      <c r="K143" s="59" t="s">
        <v>31</v>
      </c>
      <c r="L143" s="102">
        <v>5</v>
      </c>
      <c r="M143" s="788"/>
      <c r="N143" s="816"/>
      <c r="O143" s="825" t="s">
        <v>258</v>
      </c>
    </row>
    <row r="144" spans="1:15" s="1" customFormat="1" ht="30" customHeight="1">
      <c r="A144" s="422"/>
      <c r="B144" s="336"/>
      <c r="C144" s="336"/>
      <c r="D144" s="335"/>
      <c r="E144" s="356"/>
      <c r="F144" s="350"/>
      <c r="G144" s="350"/>
      <c r="H144" s="989"/>
      <c r="I144" s="987"/>
      <c r="J144" s="456"/>
      <c r="K144" s="59" t="s">
        <v>34</v>
      </c>
      <c r="L144" s="104">
        <v>3</v>
      </c>
      <c r="M144" s="788"/>
      <c r="N144" s="816"/>
      <c r="O144" s="825" t="s">
        <v>284</v>
      </c>
    </row>
    <row r="145" spans="1:15" s="1" customFormat="1" ht="24.95" customHeight="1" thickBot="1">
      <c r="A145" s="443"/>
      <c r="B145" s="444"/>
      <c r="C145" s="444"/>
      <c r="D145" s="445"/>
      <c r="E145" s="446"/>
      <c r="F145" s="447"/>
      <c r="G145" s="447"/>
      <c r="H145" s="1056"/>
      <c r="I145" s="462"/>
      <c r="J145" s="463"/>
      <c r="K145" s="464" t="s">
        <v>37</v>
      </c>
      <c r="L145" s="108">
        <v>2</v>
      </c>
      <c r="M145" s="826"/>
      <c r="N145" s="888"/>
      <c r="O145" s="889" t="s">
        <v>285</v>
      </c>
    </row>
    <row r="146" spans="1:15" ht="14.25" customHeight="1">
      <c r="A146" s="305"/>
      <c r="B146" s="305"/>
      <c r="C146" s="305"/>
      <c r="D146" s="305"/>
      <c r="E146" s="305"/>
      <c r="F146" s="448"/>
      <c r="G146" s="448"/>
      <c r="H146" s="305"/>
      <c r="L146" s="3"/>
      <c r="M146" s="3"/>
    </row>
    <row r="147" spans="1:15" ht="15.75" customHeight="1">
      <c r="A147" s="305"/>
      <c r="B147" s="449" t="s">
        <v>199</v>
      </c>
      <c r="C147" s="291"/>
      <c r="D147" s="305"/>
      <c r="E147" s="305"/>
      <c r="F147" s="448"/>
      <c r="G147" s="448"/>
      <c r="H147" s="305"/>
      <c r="J147" s="1055" t="s">
        <v>466</v>
      </c>
      <c r="K147" s="1055"/>
      <c r="L147" s="1055"/>
      <c r="M147" s="1055"/>
    </row>
    <row r="148" spans="1:15" ht="16.5" customHeight="1">
      <c r="A148" s="450"/>
      <c r="B148" s="449" t="s">
        <v>200</v>
      </c>
      <c r="C148" s="291"/>
      <c r="D148" s="305"/>
      <c r="E148" s="305"/>
      <c r="F148" s="448"/>
      <c r="G148" s="448"/>
      <c r="H148" s="305"/>
      <c r="J148" s="465" t="s">
        <v>201</v>
      </c>
      <c r="K148" s="466"/>
      <c r="L148" s="449"/>
      <c r="M148" s="3"/>
    </row>
    <row r="149" spans="1:15" ht="13.5" customHeight="1">
      <c r="A149" s="305"/>
      <c r="B149" s="449"/>
      <c r="C149" s="291"/>
      <c r="D149" s="305"/>
      <c r="E149" s="305"/>
      <c r="F149" s="448"/>
      <c r="G149" s="448"/>
      <c r="H149" s="305"/>
      <c r="J149" s="467" t="s">
        <v>188</v>
      </c>
      <c r="K149" s="466"/>
      <c r="L149" s="449"/>
    </row>
    <row r="150" spans="1:15" ht="17.25">
      <c r="A150" s="305"/>
      <c r="B150" s="449"/>
      <c r="C150" s="291"/>
      <c r="D150" s="305"/>
      <c r="E150" s="305"/>
      <c r="F150" s="448"/>
      <c r="G150" s="448"/>
      <c r="H150" s="305"/>
      <c r="I150" s="305"/>
      <c r="J150" s="468"/>
      <c r="K150" s="469"/>
      <c r="L150" s="470"/>
      <c r="M150" s="466"/>
      <c r="N150" s="449"/>
      <c r="O150" s="471"/>
    </row>
    <row r="151" spans="1:15" ht="17.25">
      <c r="A151" s="305"/>
      <c r="B151" s="449"/>
      <c r="C151" s="291"/>
      <c r="D151" s="305"/>
      <c r="E151" s="305"/>
      <c r="F151" s="448"/>
      <c r="G151" s="448"/>
      <c r="H151" s="305"/>
      <c r="I151" s="305"/>
      <c r="J151" s="452"/>
      <c r="K151" s="452"/>
      <c r="L151" s="470"/>
      <c r="M151" s="466"/>
      <c r="N151" s="449"/>
      <c r="O151" s="471"/>
    </row>
    <row r="152" spans="1:15" ht="17.25">
      <c r="A152" s="305"/>
      <c r="B152" s="451" t="s">
        <v>202</v>
      </c>
      <c r="C152" s="291"/>
      <c r="D152" s="305"/>
      <c r="E152" s="305"/>
      <c r="F152" s="448"/>
      <c r="G152" s="448"/>
      <c r="H152" s="305"/>
      <c r="I152" s="305"/>
      <c r="J152" s="451" t="s">
        <v>189</v>
      </c>
      <c r="K152" s="451"/>
      <c r="L152" s="470"/>
      <c r="M152" s="466"/>
      <c r="N152" s="449"/>
      <c r="O152" s="472"/>
    </row>
    <row r="153" spans="1:15" ht="16.5">
      <c r="A153" s="305"/>
      <c r="B153" s="452" t="s">
        <v>190</v>
      </c>
      <c r="C153" s="301"/>
      <c r="D153" s="305"/>
      <c r="E153" s="305"/>
      <c r="F153" s="448"/>
      <c r="G153" s="448"/>
      <c r="H153" s="305"/>
      <c r="I153" s="305"/>
      <c r="J153" s="452" t="s">
        <v>190</v>
      </c>
      <c r="K153" s="452"/>
      <c r="L153" s="470"/>
      <c r="M153" s="466"/>
      <c r="N153" s="449"/>
      <c r="O153" s="449"/>
    </row>
    <row r="154" spans="1:15" s="5" customFormat="1" ht="17.25">
      <c r="A154" s="305"/>
      <c r="B154" s="452" t="s">
        <v>203</v>
      </c>
      <c r="C154" s="291"/>
      <c r="D154" s="305"/>
      <c r="E154" s="305"/>
      <c r="F154" s="448"/>
      <c r="G154" s="448"/>
      <c r="H154" s="305"/>
      <c r="I154" s="305"/>
      <c r="J154" s="452" t="s">
        <v>191</v>
      </c>
      <c r="K154" s="473"/>
      <c r="L154" s="470"/>
      <c r="M154" s="466"/>
      <c r="N154" s="449"/>
      <c r="O154" s="449"/>
    </row>
    <row r="155" spans="1:15" s="5" customFormat="1" ht="14.25">
      <c r="A155" s="305"/>
      <c r="B155" s="305"/>
      <c r="C155" s="305"/>
      <c r="D155" s="305"/>
      <c r="E155" s="305"/>
      <c r="F155" s="448"/>
      <c r="G155" s="448"/>
      <c r="H155" s="305"/>
      <c r="I155" s="305"/>
      <c r="J155" s="452"/>
      <c r="K155" s="449"/>
      <c r="L155" s="470"/>
      <c r="M155" s="466"/>
      <c r="N155" s="449"/>
      <c r="O155" s="449"/>
    </row>
    <row r="156" spans="1:15" s="5" customFormat="1" ht="17.25">
      <c r="A156" s="305"/>
      <c r="B156" s="305"/>
      <c r="C156" s="305"/>
      <c r="D156" s="305"/>
      <c r="E156" s="305"/>
      <c r="F156" s="448"/>
      <c r="G156" s="448"/>
      <c r="H156" s="305"/>
      <c r="I156" s="305"/>
      <c r="J156" s="304"/>
      <c r="K156" s="474"/>
      <c r="L156" s="450"/>
      <c r="M156" s="448"/>
      <c r="N156" s="305"/>
      <c r="O156" s="305"/>
    </row>
  </sheetData>
  <mergeCells count="84">
    <mergeCell ref="H16:H19"/>
    <mergeCell ref="D6:E6"/>
    <mergeCell ref="K6:L6"/>
    <mergeCell ref="D7:E7"/>
    <mergeCell ref="K7:L7"/>
    <mergeCell ref="J16:J19"/>
    <mergeCell ref="I16:I19"/>
    <mergeCell ref="A8:A12"/>
    <mergeCell ref="B8:B10"/>
    <mergeCell ref="H8:H10"/>
    <mergeCell ref="H12:H15"/>
    <mergeCell ref="A1:O1"/>
    <mergeCell ref="A2:O2"/>
    <mergeCell ref="A3:O3"/>
    <mergeCell ref="A5:G5"/>
    <mergeCell ref="H5:L5"/>
    <mergeCell ref="J8:J9"/>
    <mergeCell ref="J12:J15"/>
    <mergeCell ref="I8:I11"/>
    <mergeCell ref="I12:I15"/>
    <mergeCell ref="H62:H63"/>
    <mergeCell ref="H66:H69"/>
    <mergeCell ref="H70:H73"/>
    <mergeCell ref="H74:H77"/>
    <mergeCell ref="H78:H81"/>
    <mergeCell ref="H42:H43"/>
    <mergeCell ref="H46:H49"/>
    <mergeCell ref="H50:H51"/>
    <mergeCell ref="H54:H57"/>
    <mergeCell ref="H58:H61"/>
    <mergeCell ref="H20:H23"/>
    <mergeCell ref="H26:H29"/>
    <mergeCell ref="H30:H32"/>
    <mergeCell ref="H34:H37"/>
    <mergeCell ref="H38:H41"/>
    <mergeCell ref="H82:H85"/>
    <mergeCell ref="H86:H89"/>
    <mergeCell ref="H90:H93"/>
    <mergeCell ref="H94:H95"/>
    <mergeCell ref="J147:M147"/>
    <mergeCell ref="H122:H125"/>
    <mergeCell ref="H126:H129"/>
    <mergeCell ref="H130:H133"/>
    <mergeCell ref="H134:H137"/>
    <mergeCell ref="H98:H101"/>
    <mergeCell ref="H102:H105"/>
    <mergeCell ref="H106:H108"/>
    <mergeCell ref="H110:H113"/>
    <mergeCell ref="H114:H117"/>
    <mergeCell ref="H138:H141"/>
    <mergeCell ref="H142:H145"/>
    <mergeCell ref="I20:I23"/>
    <mergeCell ref="I26:I29"/>
    <mergeCell ref="I30:I32"/>
    <mergeCell ref="I34:I37"/>
    <mergeCell ref="I38:I41"/>
    <mergeCell ref="I90:I92"/>
    <mergeCell ref="I98:I100"/>
    <mergeCell ref="I102:I105"/>
    <mergeCell ref="I106:I108"/>
    <mergeCell ref="I114:I117"/>
    <mergeCell ref="H118:H121"/>
    <mergeCell ref="J20:J23"/>
    <mergeCell ref="J26:J29"/>
    <mergeCell ref="I46:I48"/>
    <mergeCell ref="I42:I43"/>
    <mergeCell ref="I78:I79"/>
    <mergeCell ref="J30:J31"/>
    <mergeCell ref="J34:J37"/>
    <mergeCell ref="J38:J41"/>
    <mergeCell ref="I58:I61"/>
    <mergeCell ref="I62:I65"/>
    <mergeCell ref="I66:I68"/>
    <mergeCell ref="I50:I52"/>
    <mergeCell ref="I54:I55"/>
    <mergeCell ref="I86:I87"/>
    <mergeCell ref="I110:I111"/>
    <mergeCell ref="I118:I120"/>
    <mergeCell ref="I142:I144"/>
    <mergeCell ref="I130:I132"/>
    <mergeCell ref="I134:I136"/>
    <mergeCell ref="I138:I141"/>
    <mergeCell ref="I122:I123"/>
    <mergeCell ref="I126:I128"/>
  </mergeCells>
  <phoneticPr fontId="77" type="noConversion"/>
  <pageMargins left="0.83" right="0" top="0.84" bottom="0.38" header="0.3" footer="0.18"/>
  <pageSetup paperSize="5" scale="86" orientation="landscape" horizontalDpi="4294967293" r:id="rId1"/>
  <rowBreaks count="7" manualBreakCount="7">
    <brk id="25" max="14" man="1"/>
    <brk id="44" max="14" man="1"/>
    <brk id="61" max="14" man="1"/>
    <brk id="79" max="14" man="1"/>
    <brk id="97" max="14" man="1"/>
    <brk id="115" max="14" man="1"/>
    <brk id="13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CC"/>
  </sheetPr>
  <dimension ref="A1:I28"/>
  <sheetViews>
    <sheetView topLeftCell="A7" workbookViewId="0">
      <selection activeCell="C19" sqref="C19"/>
    </sheetView>
  </sheetViews>
  <sheetFormatPr defaultColWidth="9.140625" defaultRowHeight="12.75"/>
  <cols>
    <col min="1" max="1" width="36.28515625" style="3" customWidth="1"/>
    <col min="2" max="2" width="33.85546875" style="3" customWidth="1"/>
    <col min="3" max="3" width="12.42578125" style="5" customWidth="1"/>
    <col min="4" max="4" width="8.140625" style="5" customWidth="1"/>
    <col min="5" max="5" width="6.7109375" style="3" customWidth="1"/>
    <col min="6" max="6" width="13.85546875" style="6" customWidth="1"/>
    <col min="7" max="7" width="17.5703125" style="6" customWidth="1"/>
    <col min="8" max="8" width="14.85546875" style="3" customWidth="1"/>
    <col min="9" max="16384" width="9.140625" style="3"/>
  </cols>
  <sheetData>
    <row r="1" spans="1:9" ht="15">
      <c r="A1" s="1081" t="s">
        <v>460</v>
      </c>
      <c r="B1" s="1081"/>
      <c r="C1" s="1081"/>
      <c r="D1" s="1081"/>
      <c r="E1" s="1081"/>
      <c r="F1" s="1081"/>
      <c r="G1" s="1081"/>
      <c r="H1" s="1081"/>
    </row>
    <row r="2" spans="1:9" ht="15">
      <c r="A2" s="1081" t="s">
        <v>0</v>
      </c>
      <c r="B2" s="1081"/>
      <c r="C2" s="1081"/>
      <c r="D2" s="1081"/>
      <c r="E2" s="1081"/>
      <c r="F2" s="1081"/>
      <c r="G2" s="1081"/>
      <c r="H2" s="1081"/>
    </row>
    <row r="3" spans="1:9" ht="15">
      <c r="A3" s="1081" t="s">
        <v>449</v>
      </c>
      <c r="B3" s="1081"/>
      <c r="C3" s="1081"/>
      <c r="D3" s="1081"/>
      <c r="E3" s="1081"/>
      <c r="F3" s="1081"/>
      <c r="G3" s="1081"/>
      <c r="H3" s="1081"/>
    </row>
    <row r="4" spans="1:9" ht="15">
      <c r="A4" s="259"/>
      <c r="B4" s="259"/>
      <c r="C4" s="259"/>
      <c r="D4" s="259"/>
      <c r="E4" s="259"/>
      <c r="F4" s="259"/>
      <c r="G4" s="259"/>
      <c r="H4" s="259"/>
    </row>
    <row r="5" spans="1:9" ht="27" customHeight="1">
      <c r="A5" s="1082" t="s">
        <v>192</v>
      </c>
      <c r="B5" s="1083"/>
      <c r="C5" s="1083"/>
      <c r="D5" s="1083"/>
      <c r="E5" s="1083"/>
      <c r="F5" s="1083"/>
      <c r="G5" s="1084"/>
      <c r="H5" s="1087" t="s">
        <v>5</v>
      </c>
    </row>
    <row r="6" spans="1:9" ht="34.5" customHeight="1">
      <c r="A6" s="260" t="s">
        <v>14</v>
      </c>
      <c r="B6" s="261" t="s">
        <v>15</v>
      </c>
      <c r="C6" s="262" t="s">
        <v>11</v>
      </c>
      <c r="D6" s="1085" t="s">
        <v>8</v>
      </c>
      <c r="E6" s="1086"/>
      <c r="F6" s="263" t="s">
        <v>9</v>
      </c>
      <c r="G6" s="264" t="s">
        <v>204</v>
      </c>
      <c r="H6" s="1088"/>
    </row>
    <row r="7" spans="1:9" ht="16.5" customHeight="1">
      <c r="A7" s="265">
        <v>1</v>
      </c>
      <c r="B7" s="266">
        <v>2</v>
      </c>
      <c r="C7" s="267">
        <v>3</v>
      </c>
      <c r="D7" s="1073" t="s">
        <v>116</v>
      </c>
      <c r="E7" s="1074"/>
      <c r="F7" s="588" t="s">
        <v>133</v>
      </c>
      <c r="G7" s="589" t="s">
        <v>144</v>
      </c>
      <c r="H7" s="268">
        <v>7</v>
      </c>
    </row>
    <row r="8" spans="1:9" s="1" customFormat="1" ht="22.5" customHeight="1">
      <c r="A8" s="1076" t="s">
        <v>205</v>
      </c>
      <c r="B8" s="1078" t="s">
        <v>78</v>
      </c>
      <c r="C8" s="1080" t="s">
        <v>40</v>
      </c>
      <c r="D8" s="269" t="s">
        <v>23</v>
      </c>
      <c r="E8" s="270">
        <v>3</v>
      </c>
      <c r="F8" s="590" t="s">
        <v>53</v>
      </c>
      <c r="G8" s="272">
        <f t="shared" ref="G8:G11" si="0">F8/E8*100</f>
        <v>100</v>
      </c>
      <c r="H8" s="273"/>
      <c r="I8" s="310">
        <v>3</v>
      </c>
    </row>
    <row r="9" spans="1:9" s="1" customFormat="1" ht="23.25" customHeight="1">
      <c r="A9" s="1077"/>
      <c r="B9" s="1079"/>
      <c r="C9" s="1079"/>
      <c r="D9" s="269" t="s">
        <v>88</v>
      </c>
      <c r="E9" s="270">
        <v>3</v>
      </c>
      <c r="F9" s="863">
        <v>3</v>
      </c>
      <c r="G9" s="864">
        <f t="shared" si="0"/>
        <v>100</v>
      </c>
      <c r="H9" s="275"/>
      <c r="I9" s="310">
        <v>0</v>
      </c>
    </row>
    <row r="10" spans="1:9" s="1" customFormat="1" ht="21" customHeight="1">
      <c r="A10" s="1077"/>
      <c r="B10" s="1079"/>
      <c r="C10" s="276"/>
      <c r="D10" s="269" t="s">
        <v>33</v>
      </c>
      <c r="E10" s="270">
        <v>3</v>
      </c>
      <c r="F10" s="863">
        <v>3</v>
      </c>
      <c r="G10" s="864">
        <f t="shared" si="0"/>
        <v>100</v>
      </c>
      <c r="H10" s="275"/>
      <c r="I10" s="310">
        <v>3</v>
      </c>
    </row>
    <row r="11" spans="1:9" s="1" customFormat="1" ht="22.5" customHeight="1">
      <c r="A11" s="277"/>
      <c r="B11" s="278"/>
      <c r="C11" s="279"/>
      <c r="D11" s="269" t="s">
        <v>36</v>
      </c>
      <c r="E11" s="280">
        <v>3</v>
      </c>
      <c r="F11" s="863">
        <v>3</v>
      </c>
      <c r="G11" s="864">
        <f t="shared" si="0"/>
        <v>100</v>
      </c>
      <c r="H11" s="275"/>
      <c r="I11" s="310">
        <v>6</v>
      </c>
    </row>
    <row r="12" spans="1:9" s="1" customFormat="1" ht="22.5" customHeight="1">
      <c r="A12" s="1076" t="s">
        <v>206</v>
      </c>
      <c r="B12" s="1078" t="s">
        <v>85</v>
      </c>
      <c r="C12" s="281" t="s">
        <v>86</v>
      </c>
      <c r="D12" s="269" t="s">
        <v>87</v>
      </c>
      <c r="E12" s="270">
        <v>0</v>
      </c>
      <c r="F12" s="270">
        <v>0</v>
      </c>
      <c r="G12" s="270">
        <v>0</v>
      </c>
      <c r="H12" s="282"/>
      <c r="I12" s="1072"/>
    </row>
    <row r="13" spans="1:9" s="1" customFormat="1" ht="24" customHeight="1">
      <c r="A13" s="1077"/>
      <c r="B13" s="1079"/>
      <c r="C13" s="276"/>
      <c r="D13" s="269" t="s">
        <v>88</v>
      </c>
      <c r="E13" s="270">
        <v>11</v>
      </c>
      <c r="F13" s="271">
        <v>11</v>
      </c>
      <c r="G13" s="272">
        <f>F13/E13*100</f>
        <v>100</v>
      </c>
      <c r="H13" s="283"/>
      <c r="I13" s="1072"/>
    </row>
    <row r="14" spans="1:9" s="1" customFormat="1" ht="19.5" customHeight="1">
      <c r="A14" s="1077"/>
      <c r="B14" s="1079"/>
      <c r="C14" s="276"/>
      <c r="D14" s="269" t="s">
        <v>33</v>
      </c>
      <c r="E14" s="270">
        <v>0</v>
      </c>
      <c r="F14" s="270">
        <v>0</v>
      </c>
      <c r="G14" s="274">
        <v>0</v>
      </c>
      <c r="H14" s="283"/>
      <c r="I14" s="1072"/>
    </row>
    <row r="15" spans="1:9" s="1" customFormat="1" ht="22.5" customHeight="1">
      <c r="A15" s="284"/>
      <c r="B15" s="285"/>
      <c r="C15" s="286"/>
      <c r="D15" s="287" t="s">
        <v>36</v>
      </c>
      <c r="E15" s="288">
        <v>11</v>
      </c>
      <c r="F15" s="289">
        <v>11</v>
      </c>
      <c r="G15" s="272">
        <f>F15/E15*100</f>
        <v>100</v>
      </c>
      <c r="H15" s="290"/>
      <c r="I15" s="1072"/>
    </row>
    <row r="16" spans="1:9" ht="17.25">
      <c r="A16" s="291"/>
      <c r="B16" s="291"/>
      <c r="C16" s="292"/>
      <c r="D16" s="292"/>
      <c r="E16" s="291"/>
      <c r="F16" s="293"/>
      <c r="G16" s="293"/>
      <c r="H16" s="294"/>
    </row>
    <row r="17" spans="1:8" ht="17.25">
      <c r="A17" s="291"/>
      <c r="B17" s="291"/>
      <c r="C17" s="295"/>
      <c r="D17" s="295"/>
      <c r="E17" s="291"/>
      <c r="F17" s="1075" t="s">
        <v>461</v>
      </c>
      <c r="G17" s="1075"/>
      <c r="H17" s="1075"/>
    </row>
    <row r="18" spans="1:8" ht="17.25">
      <c r="A18" s="291"/>
      <c r="B18" s="291" t="s">
        <v>199</v>
      </c>
      <c r="C18" s="292"/>
      <c r="D18" s="292"/>
      <c r="E18" s="291"/>
      <c r="F18" s="296" t="s">
        <v>201</v>
      </c>
      <c r="G18" s="297"/>
      <c r="H18" s="291"/>
    </row>
    <row r="19" spans="1:8" ht="17.25">
      <c r="A19" s="291"/>
      <c r="B19" s="291" t="s">
        <v>207</v>
      </c>
      <c r="C19" s="292"/>
      <c r="D19" s="292"/>
      <c r="E19" s="291"/>
      <c r="F19" s="298" t="s">
        <v>188</v>
      </c>
      <c r="G19" s="297"/>
      <c r="H19" s="291"/>
    </row>
    <row r="20" spans="1:8" ht="17.25">
      <c r="A20" s="291"/>
      <c r="B20" s="291"/>
      <c r="C20" s="299"/>
      <c r="D20" s="299"/>
      <c r="E20" s="291"/>
      <c r="F20" s="298"/>
      <c r="G20" s="297"/>
      <c r="H20" s="300"/>
    </row>
    <row r="21" spans="1:8" ht="17.25">
      <c r="A21" s="291"/>
      <c r="B21" s="291"/>
      <c r="C21" s="299"/>
      <c r="D21" s="299"/>
      <c r="E21" s="291"/>
      <c r="F21" s="298"/>
      <c r="G21" s="297"/>
      <c r="H21" s="300"/>
    </row>
    <row r="22" spans="1:8" ht="17.25">
      <c r="A22" s="291"/>
      <c r="B22" s="291"/>
      <c r="C22" s="299"/>
      <c r="D22" s="299"/>
      <c r="E22" s="291"/>
      <c r="F22" s="298"/>
      <c r="G22" s="297"/>
      <c r="H22" s="300"/>
    </row>
    <row r="23" spans="1:8" ht="17.25">
      <c r="A23" s="291"/>
      <c r="B23" s="301" t="s">
        <v>208</v>
      </c>
      <c r="C23" s="292"/>
      <c r="D23" s="292"/>
      <c r="E23" s="291"/>
      <c r="F23" s="302" t="s">
        <v>189</v>
      </c>
      <c r="G23" s="297"/>
      <c r="H23" s="303"/>
    </row>
    <row r="24" spans="1:8" ht="17.25">
      <c r="A24" s="291"/>
      <c r="B24" s="291" t="s">
        <v>209</v>
      </c>
      <c r="C24" s="292"/>
      <c r="D24" s="292"/>
      <c r="E24" s="291"/>
      <c r="F24" s="304" t="s">
        <v>210</v>
      </c>
      <c r="G24" s="297"/>
      <c r="H24" s="291"/>
    </row>
    <row r="25" spans="1:8" ht="17.25">
      <c r="A25" s="291"/>
      <c r="B25" s="305"/>
      <c r="C25" s="292"/>
      <c r="D25" s="292"/>
      <c r="E25" s="291"/>
      <c r="F25" s="304" t="s">
        <v>191</v>
      </c>
      <c r="G25" s="297"/>
      <c r="H25" s="291"/>
    </row>
    <row r="26" spans="1:8" ht="17.25">
      <c r="A26" s="291"/>
      <c r="B26" s="291"/>
      <c r="C26" s="292"/>
      <c r="D26" s="292"/>
      <c r="E26" s="291"/>
      <c r="F26" s="304"/>
      <c r="G26" s="297"/>
      <c r="H26" s="291"/>
    </row>
    <row r="27" spans="1:8" ht="17.25">
      <c r="A27" s="291"/>
      <c r="B27" s="291"/>
      <c r="C27" s="292"/>
      <c r="D27" s="292"/>
      <c r="E27" s="291"/>
      <c r="F27" s="306"/>
      <c r="G27" s="297"/>
      <c r="H27" s="291"/>
    </row>
    <row r="28" spans="1:8" ht="15">
      <c r="A28" s="307"/>
      <c r="B28" s="307"/>
      <c r="C28" s="308"/>
      <c r="D28" s="308"/>
      <c r="E28" s="307"/>
      <c r="F28" s="309"/>
      <c r="G28" s="309"/>
      <c r="H28" s="307"/>
    </row>
  </sheetData>
  <mergeCells count="14">
    <mergeCell ref="A1:H1"/>
    <mergeCell ref="A2:H2"/>
    <mergeCell ref="A3:H3"/>
    <mergeCell ref="A5:G5"/>
    <mergeCell ref="D6:E6"/>
    <mergeCell ref="H5:H6"/>
    <mergeCell ref="I12:I15"/>
    <mergeCell ref="D7:E7"/>
    <mergeCell ref="F17:H17"/>
    <mergeCell ref="A8:A10"/>
    <mergeCell ref="A12:A14"/>
    <mergeCell ref="B8:B10"/>
    <mergeCell ref="B12:B14"/>
    <mergeCell ref="C8:C9"/>
  </mergeCells>
  <pageMargins left="1.05" right="0" top="0.54" bottom="0.26" header="0" footer="0"/>
  <pageSetup paperSize="5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H30"/>
  <sheetViews>
    <sheetView view="pageBreakPreview" zoomScale="93" zoomScaleNormal="100" workbookViewId="0">
      <selection activeCell="B8" sqref="B8:B11"/>
    </sheetView>
  </sheetViews>
  <sheetFormatPr defaultColWidth="9.140625" defaultRowHeight="12.75"/>
  <cols>
    <col min="1" max="1" width="43.28515625" style="3" customWidth="1"/>
    <col min="2" max="2" width="39.7109375" style="3" customWidth="1"/>
    <col min="3" max="3" width="10.7109375" style="5" customWidth="1"/>
    <col min="4" max="4" width="7.42578125" style="5" customWidth="1"/>
    <col min="5" max="5" width="7.28515625" style="3" customWidth="1"/>
    <col min="6" max="6" width="13.28515625" style="6" customWidth="1"/>
    <col min="7" max="7" width="17.140625" style="6" customWidth="1"/>
    <col min="8" max="8" width="18.28515625" style="3" customWidth="1"/>
    <col min="9" max="16384" width="9.140625" style="3"/>
  </cols>
  <sheetData>
    <row r="1" spans="1:8" ht="20.25" customHeight="1">
      <c r="A1" s="1026" t="s">
        <v>458</v>
      </c>
      <c r="B1" s="1026"/>
      <c r="C1" s="1026"/>
      <c r="D1" s="1026"/>
      <c r="E1" s="1026"/>
      <c r="F1" s="1026"/>
      <c r="G1" s="1026"/>
      <c r="H1" s="1026"/>
    </row>
    <row r="2" spans="1:8" ht="21" customHeight="1">
      <c r="A2" s="1026" t="s">
        <v>0</v>
      </c>
      <c r="B2" s="1026"/>
      <c r="C2" s="1026"/>
      <c r="D2" s="1026"/>
      <c r="E2" s="1026"/>
      <c r="F2" s="1026"/>
      <c r="G2" s="1026"/>
      <c r="H2" s="1026"/>
    </row>
    <row r="3" spans="1:8" ht="18.75" customHeight="1">
      <c r="A3" s="1026" t="s">
        <v>449</v>
      </c>
      <c r="B3" s="1026"/>
      <c r="C3" s="1026"/>
      <c r="D3" s="1026"/>
      <c r="E3" s="1026"/>
      <c r="F3" s="1026"/>
      <c r="G3" s="1026"/>
      <c r="H3" s="1026"/>
    </row>
    <row r="4" spans="1:8" ht="15" thickBot="1">
      <c r="A4" s="7"/>
      <c r="B4" s="7"/>
      <c r="C4" s="7"/>
      <c r="D4" s="7"/>
      <c r="E4" s="7"/>
      <c r="F4" s="7"/>
      <c r="G4" s="7"/>
      <c r="H4" s="7"/>
    </row>
    <row r="5" spans="1:8" ht="23.25" customHeight="1">
      <c r="A5" s="1098" t="s">
        <v>211</v>
      </c>
      <c r="B5" s="1099"/>
      <c r="C5" s="1099"/>
      <c r="D5" s="1099"/>
      <c r="E5" s="1099"/>
      <c r="F5" s="1099"/>
      <c r="G5" s="1100"/>
      <c r="H5" s="1103" t="s">
        <v>5</v>
      </c>
    </row>
    <row r="6" spans="1:8" ht="38.25" customHeight="1" thickBot="1">
      <c r="A6" s="8" t="s">
        <v>14</v>
      </c>
      <c r="B6" s="9" t="s">
        <v>15</v>
      </c>
      <c r="C6" s="10" t="s">
        <v>11</v>
      </c>
      <c r="D6" s="1101" t="s">
        <v>8</v>
      </c>
      <c r="E6" s="1102"/>
      <c r="F6" s="11" t="s">
        <v>9</v>
      </c>
      <c r="G6" s="251" t="s">
        <v>212</v>
      </c>
      <c r="H6" s="1104"/>
    </row>
    <row r="7" spans="1:8" ht="18" customHeight="1" thickBot="1">
      <c r="A7" s="13">
        <v>1</v>
      </c>
      <c r="B7" s="14">
        <v>2</v>
      </c>
      <c r="C7" s="15">
        <v>3</v>
      </c>
      <c r="D7" s="1089" t="s">
        <v>116</v>
      </c>
      <c r="E7" s="1090"/>
      <c r="F7" s="591" t="s">
        <v>133</v>
      </c>
      <c r="G7" s="592" t="s">
        <v>144</v>
      </c>
      <c r="H7" s="252">
        <v>7</v>
      </c>
    </row>
    <row r="8" spans="1:8" s="1" customFormat="1" ht="25.5" customHeight="1">
      <c r="A8" s="1092" t="s">
        <v>58</v>
      </c>
      <c r="B8" s="1095" t="s">
        <v>59</v>
      </c>
      <c r="C8" s="1095" t="s">
        <v>290</v>
      </c>
      <c r="D8" s="225" t="s">
        <v>64</v>
      </c>
      <c r="E8" s="243">
        <v>2</v>
      </c>
      <c r="F8" s="243">
        <v>2</v>
      </c>
      <c r="G8" s="134">
        <f t="shared" ref="G8:G13" si="0">F8/E8*100</f>
        <v>100</v>
      </c>
      <c r="H8" s="253"/>
    </row>
    <row r="9" spans="1:8" s="1" customFormat="1" ht="23.25" customHeight="1">
      <c r="A9" s="1093"/>
      <c r="B9" s="1096"/>
      <c r="C9" s="1096"/>
      <c r="D9" s="133" t="s">
        <v>65</v>
      </c>
      <c r="E9" s="134">
        <v>2</v>
      </c>
      <c r="F9" s="857">
        <v>3</v>
      </c>
      <c r="G9" s="850">
        <f t="shared" si="0"/>
        <v>150</v>
      </c>
      <c r="H9" s="253"/>
    </row>
    <row r="10" spans="1:8" s="1" customFormat="1" ht="26.25" customHeight="1">
      <c r="A10" s="1093"/>
      <c r="B10" s="1096"/>
      <c r="C10" s="1096"/>
      <c r="D10" s="133" t="s">
        <v>66</v>
      </c>
      <c r="E10" s="134">
        <v>2</v>
      </c>
      <c r="F10" s="857">
        <v>3</v>
      </c>
      <c r="G10" s="850">
        <f t="shared" si="0"/>
        <v>150</v>
      </c>
      <c r="H10" s="253"/>
    </row>
    <row r="11" spans="1:8" s="1" customFormat="1" ht="24.75" customHeight="1">
      <c r="A11" s="650"/>
      <c r="B11" s="1096"/>
      <c r="C11" s="1096"/>
      <c r="D11" s="232" t="s">
        <v>67</v>
      </c>
      <c r="E11" s="233">
        <v>2</v>
      </c>
      <c r="F11" s="857">
        <v>3</v>
      </c>
      <c r="G11" s="850">
        <f t="shared" si="0"/>
        <v>150</v>
      </c>
      <c r="H11" s="254"/>
    </row>
    <row r="12" spans="1:8" s="1" customFormat="1" ht="26.25" customHeight="1">
      <c r="A12" s="1092" t="s">
        <v>60</v>
      </c>
      <c r="B12" s="1095" t="s">
        <v>61</v>
      </c>
      <c r="C12" s="1095" t="s">
        <v>122</v>
      </c>
      <c r="D12" s="133" t="s">
        <v>64</v>
      </c>
      <c r="E12" s="134">
        <v>1</v>
      </c>
      <c r="F12" s="134">
        <v>1</v>
      </c>
      <c r="G12" s="134">
        <f t="shared" si="0"/>
        <v>100</v>
      </c>
      <c r="H12" s="145"/>
    </row>
    <row r="13" spans="1:8" s="1" customFormat="1" ht="25.5" customHeight="1">
      <c r="A13" s="1093"/>
      <c r="B13" s="1096"/>
      <c r="C13" s="1096"/>
      <c r="D13" s="133" t="s">
        <v>65</v>
      </c>
      <c r="E13" s="134">
        <v>1</v>
      </c>
      <c r="F13" s="850">
        <v>3</v>
      </c>
      <c r="G13" s="850">
        <f t="shared" si="0"/>
        <v>300</v>
      </c>
      <c r="H13" s="253"/>
    </row>
    <row r="14" spans="1:8" s="1" customFormat="1" ht="26.25" customHeight="1">
      <c r="A14" s="1093"/>
      <c r="B14" s="1096"/>
      <c r="C14" s="1096"/>
      <c r="D14" s="133" t="s">
        <v>66</v>
      </c>
      <c r="E14" s="134">
        <v>1</v>
      </c>
      <c r="F14" s="850">
        <v>0</v>
      </c>
      <c r="G14" s="850">
        <v>0</v>
      </c>
      <c r="H14" s="253"/>
    </row>
    <row r="15" spans="1:8" s="1" customFormat="1" ht="24" customHeight="1">
      <c r="A15" s="651"/>
      <c r="B15" s="255"/>
      <c r="C15" s="1096"/>
      <c r="D15" s="133" t="s">
        <v>67</v>
      </c>
      <c r="E15" s="134">
        <v>1</v>
      </c>
      <c r="F15" s="858">
        <v>2</v>
      </c>
      <c r="G15" s="850">
        <f t="shared" ref="G15" si="1">F15/E15*100</f>
        <v>200</v>
      </c>
      <c r="H15" s="253"/>
    </row>
    <row r="16" spans="1:8" s="1" customFormat="1" ht="24" customHeight="1">
      <c r="A16" s="1092" t="s">
        <v>68</v>
      </c>
      <c r="B16" s="1095" t="s">
        <v>69</v>
      </c>
      <c r="C16" s="1095" t="s">
        <v>122</v>
      </c>
      <c r="D16" s="225" t="s">
        <v>64</v>
      </c>
      <c r="E16" s="243">
        <v>1</v>
      </c>
      <c r="F16" s="134">
        <v>1</v>
      </c>
      <c r="G16" s="256">
        <f>F16/E16*100</f>
        <v>100</v>
      </c>
      <c r="H16" s="253"/>
    </row>
    <row r="17" spans="1:8" s="1" customFormat="1" ht="25.5" customHeight="1">
      <c r="A17" s="1093"/>
      <c r="B17" s="1096"/>
      <c r="C17" s="1096"/>
      <c r="D17" s="133" t="s">
        <v>65</v>
      </c>
      <c r="E17" s="134">
        <v>1</v>
      </c>
      <c r="F17" s="859" t="s">
        <v>53</v>
      </c>
      <c r="G17" s="860">
        <f>F17/E17*100</f>
        <v>300</v>
      </c>
      <c r="H17" s="253"/>
    </row>
    <row r="18" spans="1:8" s="1" customFormat="1" ht="22.5" customHeight="1">
      <c r="A18" s="1093"/>
      <c r="B18" s="1096"/>
      <c r="C18" s="1096"/>
      <c r="D18" s="133" t="s">
        <v>66</v>
      </c>
      <c r="E18" s="134">
        <v>1</v>
      </c>
      <c r="F18" s="859" t="s">
        <v>156</v>
      </c>
      <c r="G18" s="860">
        <v>0</v>
      </c>
      <c r="H18" s="253"/>
    </row>
    <row r="19" spans="1:8" s="1" customFormat="1" ht="24.75" customHeight="1" thickBot="1">
      <c r="A19" s="1094"/>
      <c r="B19" s="1097"/>
      <c r="C19" s="1097"/>
      <c r="D19" s="163" t="s">
        <v>67</v>
      </c>
      <c r="E19" s="164">
        <v>1</v>
      </c>
      <c r="F19" s="861" t="s">
        <v>70</v>
      </c>
      <c r="G19" s="862">
        <f>F19/E19*100</f>
        <v>200</v>
      </c>
      <c r="H19" s="652"/>
    </row>
    <row r="20" spans="1:8" s="1" customFormat="1" ht="15.75" customHeight="1">
      <c r="A20" s="649"/>
      <c r="B20" s="649"/>
      <c r="C20" s="170"/>
      <c r="D20" s="112"/>
      <c r="E20" s="257"/>
      <c r="F20" s="116"/>
      <c r="G20" s="116"/>
      <c r="H20" s="112"/>
    </row>
    <row r="21" spans="1:8" ht="16.5">
      <c r="A21" s="118"/>
      <c r="B21" s="118"/>
      <c r="C21" s="168"/>
      <c r="D21" s="168"/>
      <c r="E21" s="118"/>
      <c r="F21" s="1091" t="s">
        <v>459</v>
      </c>
      <c r="G21" s="1091"/>
      <c r="H21" s="1091"/>
    </row>
    <row r="22" spans="1:8" ht="16.5">
      <c r="A22" s="118"/>
      <c r="B22" s="118" t="s">
        <v>199</v>
      </c>
      <c r="C22" s="120"/>
      <c r="D22" s="120"/>
      <c r="E22" s="118"/>
      <c r="F22" s="169" t="s">
        <v>201</v>
      </c>
      <c r="G22" s="125"/>
      <c r="H22" s="118"/>
    </row>
    <row r="23" spans="1:8" ht="16.5">
      <c r="A23" s="258"/>
      <c r="B23" s="118" t="s">
        <v>213</v>
      </c>
      <c r="C23" s="120"/>
      <c r="D23" s="120"/>
      <c r="E23" s="118"/>
      <c r="F23" s="248" t="s">
        <v>188</v>
      </c>
      <c r="G23" s="125"/>
      <c r="H23" s="118"/>
    </row>
    <row r="24" spans="1:8" ht="16.5">
      <c r="A24" s="118"/>
      <c r="B24" s="118"/>
      <c r="C24" s="120"/>
      <c r="D24" s="120"/>
      <c r="E24" s="118"/>
      <c r="F24" s="248"/>
      <c r="G24" s="125"/>
      <c r="H24" s="118"/>
    </row>
    <row r="25" spans="1:8" ht="16.5">
      <c r="A25" s="118"/>
      <c r="B25" s="118"/>
      <c r="C25" s="170"/>
      <c r="D25" s="170"/>
      <c r="E25" s="118"/>
      <c r="F25" s="248"/>
      <c r="G25" s="125"/>
      <c r="H25" s="172"/>
    </row>
    <row r="26" spans="1:8" ht="16.5">
      <c r="A26" s="118"/>
      <c r="B26" s="118"/>
      <c r="C26" s="120"/>
      <c r="D26" s="120"/>
      <c r="E26" s="118"/>
      <c r="F26" s="248"/>
      <c r="G26" s="125"/>
      <c r="H26" s="173"/>
    </row>
    <row r="27" spans="1:8" ht="16.5">
      <c r="A27" s="118"/>
      <c r="B27" s="123" t="s">
        <v>214</v>
      </c>
      <c r="C27" s="120"/>
      <c r="D27" s="120"/>
      <c r="E27" s="118"/>
      <c r="F27" s="124" t="s">
        <v>189</v>
      </c>
      <c r="G27" s="125"/>
      <c r="H27" s="118"/>
    </row>
    <row r="28" spans="1:8" ht="16.5">
      <c r="A28" s="118"/>
      <c r="B28" s="118" t="s">
        <v>215</v>
      </c>
      <c r="C28" s="120"/>
      <c r="D28" s="120"/>
      <c r="E28" s="118"/>
      <c r="F28" s="122" t="s">
        <v>216</v>
      </c>
      <c r="G28" s="125"/>
      <c r="H28" s="118"/>
    </row>
    <row r="29" spans="1:8" ht="16.5">
      <c r="A29" s="118"/>
      <c r="B29" s="118"/>
      <c r="C29" s="120"/>
      <c r="D29" s="120"/>
      <c r="E29" s="118"/>
      <c r="F29" s="122" t="s">
        <v>191</v>
      </c>
      <c r="G29" s="125"/>
      <c r="H29" s="118"/>
    </row>
    <row r="30" spans="1:8" ht="16.5">
      <c r="A30" s="118"/>
      <c r="B30" s="118"/>
      <c r="C30" s="120"/>
      <c r="D30" s="120"/>
      <c r="E30" s="118"/>
      <c r="F30" s="176"/>
      <c r="G30" s="125"/>
      <c r="H30" s="118"/>
    </row>
  </sheetData>
  <mergeCells count="17">
    <mergeCell ref="A1:H1"/>
    <mergeCell ref="A2:H2"/>
    <mergeCell ref="A3:H3"/>
    <mergeCell ref="A5:G5"/>
    <mergeCell ref="D6:E6"/>
    <mergeCell ref="H5:H6"/>
    <mergeCell ref="D7:E7"/>
    <mergeCell ref="F21:H21"/>
    <mergeCell ref="A8:A10"/>
    <mergeCell ref="A12:A14"/>
    <mergeCell ref="A16:A19"/>
    <mergeCell ref="B8:B11"/>
    <mergeCell ref="B12:B14"/>
    <mergeCell ref="B16:B19"/>
    <mergeCell ref="C8:C11"/>
    <mergeCell ref="C12:C15"/>
    <mergeCell ref="C16:C19"/>
  </mergeCells>
  <pageMargins left="0.85" right="0" top="0.6" bottom="0.25" header="0.3" footer="0.3"/>
  <pageSetup paperSize="5" scale="90" orientation="landscape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CC"/>
  </sheetPr>
  <dimension ref="A1:K30"/>
  <sheetViews>
    <sheetView view="pageBreakPreview" zoomScale="95" zoomScaleNormal="100" workbookViewId="0">
      <selection activeCell="H8" sqref="H8"/>
    </sheetView>
  </sheetViews>
  <sheetFormatPr defaultColWidth="9.140625" defaultRowHeight="12.75"/>
  <cols>
    <col min="1" max="1" width="47.85546875" style="3" customWidth="1"/>
    <col min="2" max="2" width="40.5703125" style="3" customWidth="1"/>
    <col min="3" max="3" width="12.42578125" style="5" customWidth="1"/>
    <col min="4" max="4" width="7.42578125" style="5" customWidth="1"/>
    <col min="5" max="5" width="7.28515625" style="3" customWidth="1"/>
    <col min="6" max="6" width="12.5703125" style="6" customWidth="1"/>
    <col min="7" max="7" width="17.140625" style="6" customWidth="1"/>
    <col min="8" max="8" width="10.140625" style="3" customWidth="1"/>
    <col min="9" max="9" width="9.140625" style="3"/>
    <col min="10" max="10" width="13.5703125" style="3" customWidth="1"/>
    <col min="11" max="11" width="12.28515625" style="3" customWidth="1"/>
    <col min="12" max="16384" width="9.140625" style="3"/>
  </cols>
  <sheetData>
    <row r="1" spans="1:11" ht="14.25">
      <c r="A1" s="1026" t="s">
        <v>456</v>
      </c>
      <c r="B1" s="1026"/>
      <c r="C1" s="1026"/>
      <c r="D1" s="1026"/>
      <c r="E1" s="1026"/>
      <c r="F1" s="1026"/>
      <c r="G1" s="1026"/>
      <c r="H1" s="1026"/>
    </row>
    <row r="2" spans="1:11" ht="14.25">
      <c r="A2" s="1026" t="s">
        <v>0</v>
      </c>
      <c r="B2" s="1026"/>
      <c r="C2" s="1026"/>
      <c r="D2" s="1026"/>
      <c r="E2" s="1026"/>
      <c r="F2" s="1026"/>
      <c r="G2" s="1026"/>
      <c r="H2" s="1026"/>
    </row>
    <row r="3" spans="1:11" ht="14.25">
      <c r="A3" s="1026" t="s">
        <v>449</v>
      </c>
      <c r="B3" s="1026"/>
      <c r="C3" s="1026"/>
      <c r="D3" s="1026"/>
      <c r="E3" s="1026"/>
      <c r="F3" s="1026"/>
      <c r="G3" s="1026"/>
      <c r="H3" s="1026"/>
    </row>
    <row r="4" spans="1:11" ht="22.5" customHeight="1">
      <c r="A4" s="1098" t="s">
        <v>217</v>
      </c>
      <c r="B4" s="1099"/>
      <c r="C4" s="1099"/>
      <c r="D4" s="1099"/>
      <c r="E4" s="1099"/>
      <c r="F4" s="1099"/>
      <c r="G4" s="1112"/>
      <c r="H4" s="1113" t="s">
        <v>5</v>
      </c>
    </row>
    <row r="5" spans="1:11" ht="34.5" customHeight="1">
      <c r="A5" s="8" t="s">
        <v>14</v>
      </c>
      <c r="B5" s="9" t="s">
        <v>15</v>
      </c>
      <c r="C5" s="10" t="s">
        <v>11</v>
      </c>
      <c r="D5" s="1101" t="s">
        <v>8</v>
      </c>
      <c r="E5" s="1102"/>
      <c r="F5" s="11" t="s">
        <v>9</v>
      </c>
      <c r="G5" s="221" t="s">
        <v>212</v>
      </c>
      <c r="H5" s="1114"/>
    </row>
    <row r="6" spans="1:11" ht="18" customHeight="1">
      <c r="A6" s="13">
        <v>1</v>
      </c>
      <c r="B6" s="222">
        <v>2</v>
      </c>
      <c r="C6" s="15">
        <v>3</v>
      </c>
      <c r="D6" s="1089" t="s">
        <v>116</v>
      </c>
      <c r="E6" s="1090"/>
      <c r="F6" s="591" t="s">
        <v>133</v>
      </c>
      <c r="G6" s="593" t="s">
        <v>144</v>
      </c>
      <c r="H6" s="223">
        <v>7</v>
      </c>
    </row>
    <row r="7" spans="1:11" s="1" customFormat="1" ht="33" customHeight="1">
      <c r="A7" s="1105" t="s">
        <v>218</v>
      </c>
      <c r="B7" s="1110" t="s">
        <v>48</v>
      </c>
      <c r="C7" s="224" t="s">
        <v>476</v>
      </c>
      <c r="D7" s="225" t="s">
        <v>26</v>
      </c>
      <c r="E7" s="594" t="s">
        <v>17</v>
      </c>
      <c r="F7" s="226">
        <v>10</v>
      </c>
      <c r="G7" s="227">
        <f>F7/E7*100</f>
        <v>100</v>
      </c>
      <c r="H7" s="228"/>
      <c r="K7" s="250"/>
    </row>
    <row r="8" spans="1:11" s="1" customFormat="1" ht="26.25" customHeight="1">
      <c r="A8" s="1106"/>
      <c r="B8" s="1111"/>
      <c r="C8" s="17"/>
      <c r="D8" s="133" t="s">
        <v>31</v>
      </c>
      <c r="E8" s="134">
        <v>0</v>
      </c>
      <c r="F8" s="134">
        <v>0</v>
      </c>
      <c r="G8" s="229">
        <v>0</v>
      </c>
      <c r="H8" s="230"/>
      <c r="I8" s="87"/>
      <c r="K8" s="250"/>
    </row>
    <row r="9" spans="1:11" s="1" customFormat="1" ht="26.25" customHeight="1">
      <c r="A9" s="139"/>
      <c r="B9" s="1043"/>
      <c r="C9" s="17"/>
      <c r="D9" s="133" t="s">
        <v>34</v>
      </c>
      <c r="E9" s="134">
        <v>0</v>
      </c>
      <c r="F9" s="134">
        <v>0</v>
      </c>
      <c r="G9" s="229">
        <v>0</v>
      </c>
      <c r="H9" s="231"/>
      <c r="I9" s="87"/>
    </row>
    <row r="10" spans="1:11" s="1" customFormat="1" ht="26.25" customHeight="1">
      <c r="A10" s="139"/>
      <c r="B10" s="140"/>
      <c r="C10" s="17"/>
      <c r="D10" s="232" t="s">
        <v>37</v>
      </c>
      <c r="E10" s="233">
        <v>0</v>
      </c>
      <c r="F10" s="233"/>
      <c r="G10" s="234"/>
      <c r="H10" s="235"/>
    </row>
    <row r="11" spans="1:11" s="1" customFormat="1" ht="26.25" customHeight="1">
      <c r="A11" s="1107" t="s">
        <v>50</v>
      </c>
      <c r="B11" s="1110" t="s">
        <v>51</v>
      </c>
      <c r="C11" s="1110" t="s">
        <v>52</v>
      </c>
      <c r="D11" s="236" t="s">
        <v>26</v>
      </c>
      <c r="E11" s="237">
        <v>3</v>
      </c>
      <c r="F11" s="237">
        <v>3</v>
      </c>
      <c r="G11" s="238">
        <f>F11/E11*100</f>
        <v>100</v>
      </c>
      <c r="H11" s="239"/>
    </row>
    <row r="12" spans="1:11" s="1" customFormat="1" ht="26.25" customHeight="1">
      <c r="A12" s="1108"/>
      <c r="B12" s="1111"/>
      <c r="C12" s="1111"/>
      <c r="D12" s="133" t="s">
        <v>31</v>
      </c>
      <c r="E12" s="134">
        <v>3</v>
      </c>
      <c r="F12" s="850">
        <v>3</v>
      </c>
      <c r="G12" s="851">
        <f t="shared" ref="G12:G18" si="0">F12/E12*100</f>
        <v>100</v>
      </c>
      <c r="H12" s="235"/>
    </row>
    <row r="13" spans="1:11" s="1" customFormat="1" ht="26.25" customHeight="1">
      <c r="A13" s="1062"/>
      <c r="B13" s="1043"/>
      <c r="C13" s="17"/>
      <c r="D13" s="133" t="s">
        <v>34</v>
      </c>
      <c r="E13" s="134">
        <v>3</v>
      </c>
      <c r="F13" s="850">
        <v>3</v>
      </c>
      <c r="G13" s="852">
        <f t="shared" si="0"/>
        <v>100</v>
      </c>
      <c r="H13" s="235"/>
    </row>
    <row r="14" spans="1:11" s="1" customFormat="1" ht="26.25" customHeight="1">
      <c r="A14" s="240"/>
      <c r="B14" s="162"/>
      <c r="C14" s="241"/>
      <c r="D14" s="232" t="s">
        <v>37</v>
      </c>
      <c r="E14" s="164">
        <v>3</v>
      </c>
      <c r="F14" s="853">
        <v>3</v>
      </c>
      <c r="G14" s="852">
        <f t="shared" si="0"/>
        <v>100</v>
      </c>
      <c r="H14" s="242"/>
    </row>
    <row r="15" spans="1:11" s="1" customFormat="1" ht="24.75" customHeight="1">
      <c r="A15" s="1109" t="s">
        <v>219</v>
      </c>
      <c r="B15" s="1111" t="s">
        <v>90</v>
      </c>
      <c r="C15" s="1110" t="s">
        <v>52</v>
      </c>
      <c r="D15" s="236" t="s">
        <v>26</v>
      </c>
      <c r="E15" s="243">
        <v>3</v>
      </c>
      <c r="F15" s="243">
        <v>3</v>
      </c>
      <c r="G15" s="244">
        <f t="shared" si="0"/>
        <v>100</v>
      </c>
      <c r="H15" s="245"/>
    </row>
    <row r="16" spans="1:11" s="1" customFormat="1" ht="27" customHeight="1">
      <c r="A16" s="1109"/>
      <c r="B16" s="1111"/>
      <c r="C16" s="1111"/>
      <c r="D16" s="133" t="s">
        <v>31</v>
      </c>
      <c r="E16" s="134">
        <v>3</v>
      </c>
      <c r="F16" s="850">
        <v>3</v>
      </c>
      <c r="G16" s="854">
        <f t="shared" si="0"/>
        <v>100</v>
      </c>
      <c r="H16" s="246"/>
    </row>
    <row r="17" spans="1:8" s="1" customFormat="1" ht="27.75" customHeight="1">
      <c r="A17" s="139"/>
      <c r="B17" s="1043"/>
      <c r="C17" s="17"/>
      <c r="D17" s="133" t="s">
        <v>34</v>
      </c>
      <c r="E17" s="134">
        <v>3</v>
      </c>
      <c r="F17" s="850">
        <v>3</v>
      </c>
      <c r="G17" s="854">
        <f t="shared" si="0"/>
        <v>100</v>
      </c>
      <c r="H17" s="246"/>
    </row>
    <row r="18" spans="1:8" s="1" customFormat="1" ht="24" customHeight="1">
      <c r="A18" s="161"/>
      <c r="B18" s="162"/>
      <c r="C18" s="241"/>
      <c r="D18" s="163" t="s">
        <v>37</v>
      </c>
      <c r="E18" s="164">
        <v>3</v>
      </c>
      <c r="F18" s="855">
        <v>3</v>
      </c>
      <c r="G18" s="856">
        <f t="shared" si="0"/>
        <v>100</v>
      </c>
      <c r="H18" s="247"/>
    </row>
    <row r="19" spans="1:8" ht="8.25" customHeight="1">
      <c r="A19" s="118"/>
      <c r="B19" s="118"/>
      <c r="C19" s="120"/>
      <c r="D19" s="120"/>
      <c r="E19" s="118"/>
      <c r="F19" s="167"/>
      <c r="G19" s="167"/>
      <c r="H19" s="165"/>
    </row>
    <row r="20" spans="1:8" ht="16.5">
      <c r="A20" s="118"/>
      <c r="B20" s="118"/>
      <c r="C20" s="168"/>
      <c r="D20" s="168"/>
      <c r="E20" s="118"/>
      <c r="F20" s="1091" t="s">
        <v>457</v>
      </c>
      <c r="G20" s="1091"/>
      <c r="H20" s="1091"/>
    </row>
    <row r="21" spans="1:8" ht="16.5">
      <c r="A21" s="118" t="s">
        <v>220</v>
      </c>
      <c r="B21" s="118"/>
      <c r="C21" s="120"/>
      <c r="D21" s="120"/>
      <c r="E21" s="118"/>
      <c r="F21" s="169" t="s">
        <v>201</v>
      </c>
      <c r="G21" s="125"/>
      <c r="H21" s="118"/>
    </row>
    <row r="22" spans="1:8" ht="16.5">
      <c r="A22" s="118" t="s">
        <v>221</v>
      </c>
      <c r="B22" s="118"/>
      <c r="C22" s="120"/>
      <c r="D22" s="120"/>
      <c r="E22" s="118"/>
      <c r="F22" s="248" t="s">
        <v>188</v>
      </c>
      <c r="G22" s="125"/>
      <c r="H22" s="118"/>
    </row>
    <row r="23" spans="1:8" ht="16.5">
      <c r="A23" s="118"/>
      <c r="B23" s="118"/>
      <c r="C23" s="170"/>
      <c r="D23" s="170"/>
      <c r="E23" s="118"/>
      <c r="F23" s="248"/>
      <c r="G23" s="125"/>
      <c r="H23" s="118"/>
    </row>
    <row r="24" spans="1:8" ht="16.5">
      <c r="A24" s="118"/>
      <c r="B24" s="118"/>
      <c r="C24" s="170"/>
      <c r="D24" s="170"/>
      <c r="E24" s="118"/>
      <c r="F24" s="248"/>
      <c r="G24" s="125"/>
      <c r="H24" s="118"/>
    </row>
    <row r="25" spans="1:8" ht="16.5">
      <c r="A25" s="118"/>
      <c r="B25" s="118"/>
      <c r="C25" s="120"/>
      <c r="D25" s="120"/>
      <c r="E25" s="118"/>
      <c r="F25" s="248"/>
      <c r="G25" s="125"/>
      <c r="H25" s="118"/>
    </row>
    <row r="26" spans="1:8" ht="16.5">
      <c r="A26" s="249" t="s">
        <v>222</v>
      </c>
      <c r="B26" s="118"/>
      <c r="C26" s="120"/>
      <c r="D26" s="120"/>
      <c r="E26" s="118"/>
      <c r="F26" s="124" t="s">
        <v>189</v>
      </c>
      <c r="G26" s="125"/>
      <c r="H26" s="118"/>
    </row>
    <row r="27" spans="1:8" ht="16.5">
      <c r="A27" s="118" t="s">
        <v>223</v>
      </c>
      <c r="B27" s="118"/>
      <c r="C27" s="120"/>
      <c r="D27" s="120"/>
      <c r="E27" s="118"/>
      <c r="F27" s="122" t="s">
        <v>216</v>
      </c>
      <c r="G27" s="125"/>
      <c r="H27" s="118"/>
    </row>
    <row r="28" spans="1:8" ht="16.5">
      <c r="A28" s="118"/>
      <c r="B28" s="118"/>
      <c r="C28" s="120"/>
      <c r="D28" s="120"/>
      <c r="E28" s="118"/>
      <c r="F28" s="122" t="s">
        <v>191</v>
      </c>
      <c r="G28" s="125"/>
      <c r="H28" s="118"/>
    </row>
    <row r="29" spans="1:8" ht="16.5">
      <c r="A29" s="118"/>
      <c r="B29" s="118"/>
      <c r="C29" s="120"/>
      <c r="D29" s="120"/>
      <c r="E29" s="118"/>
      <c r="F29" s="125"/>
      <c r="G29" s="125"/>
      <c r="H29" s="118"/>
    </row>
    <row r="30" spans="1:8" ht="16.5">
      <c r="A30" s="118"/>
      <c r="B30" s="118"/>
      <c r="C30" s="120"/>
      <c r="D30" s="120"/>
      <c r="E30" s="118"/>
      <c r="F30" s="125"/>
      <c r="G30" s="125"/>
      <c r="H30" s="118"/>
    </row>
  </sheetData>
  <mergeCells count="16">
    <mergeCell ref="A1:H1"/>
    <mergeCell ref="A2:H2"/>
    <mergeCell ref="A3:H3"/>
    <mergeCell ref="A4:G4"/>
    <mergeCell ref="D5:E5"/>
    <mergeCell ref="H4:H5"/>
    <mergeCell ref="D6:E6"/>
    <mergeCell ref="F20:H20"/>
    <mergeCell ref="A7:A8"/>
    <mergeCell ref="A11:A13"/>
    <mergeCell ref="A15:A16"/>
    <mergeCell ref="B7:B9"/>
    <mergeCell ref="B11:B13"/>
    <mergeCell ref="B15:B17"/>
    <mergeCell ref="C11:C12"/>
    <mergeCell ref="C15:C16"/>
  </mergeCells>
  <pageMargins left="0.86" right="0" top="0.62" bottom="0.25" header="0.25" footer="0.3"/>
  <pageSetup paperSize="5" scale="9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CC"/>
  </sheetPr>
  <dimension ref="A2:L24"/>
  <sheetViews>
    <sheetView view="pageBreakPreview" topLeftCell="A7" zoomScale="93" zoomScaleNormal="100" workbookViewId="0">
      <selection activeCell="C16" sqref="C16"/>
    </sheetView>
  </sheetViews>
  <sheetFormatPr defaultColWidth="9.140625" defaultRowHeight="12.75"/>
  <cols>
    <col min="1" max="1" width="41.140625" style="3" customWidth="1"/>
    <col min="2" max="2" width="43" style="3" customWidth="1"/>
    <col min="3" max="3" width="10.7109375" style="5" customWidth="1"/>
    <col min="4" max="4" width="7.42578125" style="5" customWidth="1"/>
    <col min="5" max="5" width="7.28515625" style="3" customWidth="1"/>
    <col min="6" max="6" width="12.5703125" style="6" customWidth="1"/>
    <col min="7" max="7" width="17.140625" style="6" customWidth="1"/>
    <col min="8" max="8" width="13.140625" style="3" customWidth="1"/>
    <col min="9" max="16384" width="9.140625" style="3"/>
  </cols>
  <sheetData>
    <row r="2" spans="1:12" ht="15.75">
      <c r="A2" s="1121" t="s">
        <v>455</v>
      </c>
      <c r="B2" s="1121"/>
      <c r="C2" s="1121"/>
      <c r="D2" s="1121"/>
      <c r="E2" s="1121"/>
      <c r="F2" s="1121"/>
      <c r="G2" s="1121"/>
      <c r="H2" s="1121"/>
    </row>
    <row r="3" spans="1:12" ht="15.75">
      <c r="A3" s="1121" t="s">
        <v>0</v>
      </c>
      <c r="B3" s="1121"/>
      <c r="C3" s="1121"/>
      <c r="D3" s="1121"/>
      <c r="E3" s="1121"/>
      <c r="F3" s="1121"/>
      <c r="G3" s="1121"/>
      <c r="H3" s="1121"/>
    </row>
    <row r="4" spans="1:12" ht="15.75">
      <c r="A4" s="1121" t="s">
        <v>449</v>
      </c>
      <c r="B4" s="1121"/>
      <c r="C4" s="1121"/>
      <c r="D4" s="1121"/>
      <c r="E4" s="1121"/>
      <c r="F4" s="1121"/>
      <c r="G4" s="1121"/>
      <c r="H4" s="1121"/>
    </row>
    <row r="5" spans="1:12" ht="15.75">
      <c r="A5" s="177"/>
      <c r="B5" s="177"/>
      <c r="C5" s="177"/>
      <c r="D5" s="177"/>
      <c r="E5" s="177"/>
      <c r="F5" s="177"/>
      <c r="G5" s="177"/>
      <c r="H5" s="177"/>
    </row>
    <row r="6" spans="1:12" ht="27" customHeight="1">
      <c r="A6" s="1122" t="s">
        <v>192</v>
      </c>
      <c r="B6" s="1123"/>
      <c r="C6" s="1123"/>
      <c r="D6" s="1123"/>
      <c r="E6" s="1123"/>
      <c r="F6" s="1123"/>
      <c r="G6" s="1124"/>
      <c r="H6" s="1119" t="s">
        <v>5</v>
      </c>
    </row>
    <row r="7" spans="1:12" ht="34.5" customHeight="1">
      <c r="A7" s="178" t="s">
        <v>14</v>
      </c>
      <c r="B7" s="179" t="s">
        <v>15</v>
      </c>
      <c r="C7" s="180" t="s">
        <v>11</v>
      </c>
      <c r="D7" s="1125" t="s">
        <v>8</v>
      </c>
      <c r="E7" s="1126"/>
      <c r="F7" s="181" t="s">
        <v>9</v>
      </c>
      <c r="G7" s="182" t="s">
        <v>212</v>
      </c>
      <c r="H7" s="1120"/>
    </row>
    <row r="8" spans="1:12" ht="18" customHeight="1">
      <c r="A8" s="183">
        <v>1</v>
      </c>
      <c r="B8" s="184">
        <v>2</v>
      </c>
      <c r="C8" s="185">
        <v>3</v>
      </c>
      <c r="D8" s="1115" t="s">
        <v>116</v>
      </c>
      <c r="E8" s="1116"/>
      <c r="F8" s="595" t="s">
        <v>133</v>
      </c>
      <c r="G8" s="596" t="s">
        <v>144</v>
      </c>
      <c r="H8" s="186">
        <v>7</v>
      </c>
    </row>
    <row r="9" spans="1:12" s="1" customFormat="1" ht="37.5" customHeight="1">
      <c r="A9" s="1118" t="s">
        <v>224</v>
      </c>
      <c r="B9" s="187" t="s">
        <v>39</v>
      </c>
      <c r="C9" s="188" t="s">
        <v>129</v>
      </c>
      <c r="D9" s="189" t="s">
        <v>225</v>
      </c>
      <c r="E9" s="190">
        <v>3</v>
      </c>
      <c r="F9" s="191">
        <v>3</v>
      </c>
      <c r="G9" s="192">
        <f>F9/E9*100</f>
        <v>100</v>
      </c>
      <c r="H9" s="193"/>
      <c r="I9" s="219"/>
    </row>
    <row r="10" spans="1:12" s="1" customFormat="1" ht="28.5" customHeight="1">
      <c r="A10" s="1062"/>
      <c r="B10" s="194"/>
      <c r="C10" s="195"/>
      <c r="D10" s="189" t="s">
        <v>226</v>
      </c>
      <c r="E10" s="190">
        <v>3</v>
      </c>
      <c r="F10" s="847">
        <v>3</v>
      </c>
      <c r="G10" s="848">
        <f>F10/E10*100</f>
        <v>100</v>
      </c>
      <c r="H10" s="196"/>
      <c r="I10" s="219"/>
      <c r="L10" s="87"/>
    </row>
    <row r="11" spans="1:12" s="1" customFormat="1" ht="28.5" customHeight="1">
      <c r="A11" s="197"/>
      <c r="B11" s="194"/>
      <c r="C11" s="195"/>
      <c r="D11" s="189" t="s">
        <v>227</v>
      </c>
      <c r="E11" s="190">
        <v>3</v>
      </c>
      <c r="F11" s="847">
        <v>3</v>
      </c>
      <c r="G11" s="848">
        <f>F11/E11*100</f>
        <v>100</v>
      </c>
      <c r="H11" s="196"/>
      <c r="I11" s="219"/>
    </row>
    <row r="12" spans="1:12" s="1" customFormat="1" ht="28.5" customHeight="1">
      <c r="A12" s="198"/>
      <c r="B12" s="199"/>
      <c r="C12" s="200"/>
      <c r="D12" s="201" t="s">
        <v>228</v>
      </c>
      <c r="E12" s="202">
        <v>3</v>
      </c>
      <c r="F12" s="849">
        <v>3</v>
      </c>
      <c r="G12" s="848">
        <f>F12/E12*100</f>
        <v>100</v>
      </c>
      <c r="H12" s="203"/>
      <c r="I12" s="219"/>
    </row>
    <row r="13" spans="1:12" ht="15">
      <c r="A13" s="204"/>
      <c r="B13" s="204"/>
      <c r="C13" s="205"/>
      <c r="D13" s="205"/>
      <c r="E13" s="206"/>
      <c r="F13" s="207"/>
      <c r="G13" s="207"/>
      <c r="H13" s="208"/>
      <c r="I13" s="220"/>
    </row>
    <row r="14" spans="1:12" ht="15.75">
      <c r="A14" s="204"/>
      <c r="B14" s="204"/>
      <c r="C14" s="209"/>
      <c r="D14" s="209"/>
      <c r="E14" s="204"/>
      <c r="F14" s="1117" t="s">
        <v>454</v>
      </c>
      <c r="G14" s="1117"/>
      <c r="H14" s="1117"/>
    </row>
    <row r="15" spans="1:12" ht="15">
      <c r="A15" s="204"/>
      <c r="B15" s="204" t="s">
        <v>199</v>
      </c>
      <c r="C15" s="205"/>
      <c r="D15" s="205"/>
      <c r="E15" s="204"/>
      <c r="F15" s="210" t="s">
        <v>201</v>
      </c>
      <c r="G15" s="211"/>
      <c r="H15" s="204"/>
    </row>
    <row r="16" spans="1:12" ht="15">
      <c r="A16" s="204"/>
      <c r="B16" s="204" t="s">
        <v>229</v>
      </c>
      <c r="C16" s="205"/>
      <c r="D16" s="205"/>
      <c r="E16" s="204"/>
      <c r="F16" s="212" t="s">
        <v>188</v>
      </c>
      <c r="G16" s="211"/>
      <c r="H16" s="204"/>
    </row>
    <row r="17" spans="1:8" ht="15">
      <c r="A17" s="204"/>
      <c r="B17" s="204"/>
      <c r="C17" s="213"/>
      <c r="D17" s="213"/>
      <c r="E17" s="204"/>
      <c r="F17" s="212"/>
      <c r="G17" s="211"/>
      <c r="H17" s="214"/>
    </row>
    <row r="18" spans="1:8" ht="15">
      <c r="A18" s="204"/>
      <c r="B18" s="204"/>
      <c r="C18" s="213"/>
      <c r="D18" s="213"/>
      <c r="E18" s="204"/>
      <c r="F18" s="212"/>
      <c r="G18" s="211"/>
      <c r="H18" s="214"/>
    </row>
    <row r="19" spans="1:8" ht="15">
      <c r="A19" s="204"/>
      <c r="B19" s="204"/>
      <c r="C19" s="213"/>
      <c r="D19" s="213"/>
      <c r="E19" s="204"/>
      <c r="F19" s="212"/>
      <c r="G19" s="211"/>
      <c r="H19" s="214"/>
    </row>
    <row r="20" spans="1:8" ht="15">
      <c r="A20" s="204"/>
      <c r="B20" s="204"/>
      <c r="C20" s="205"/>
      <c r="D20" s="205"/>
      <c r="E20" s="204"/>
      <c r="F20" s="212"/>
      <c r="G20" s="211"/>
      <c r="H20" s="206"/>
    </row>
    <row r="21" spans="1:8" ht="15.75">
      <c r="A21" s="204"/>
      <c r="B21" s="215" t="s">
        <v>230</v>
      </c>
      <c r="C21" s="205"/>
      <c r="D21" s="205"/>
      <c r="E21" s="204"/>
      <c r="F21" s="216" t="s">
        <v>189</v>
      </c>
      <c r="G21" s="211"/>
      <c r="H21" s="204"/>
    </row>
    <row r="22" spans="1:8" ht="15">
      <c r="A22" s="204"/>
      <c r="B22" s="204" t="s">
        <v>231</v>
      </c>
      <c r="C22" s="205"/>
      <c r="D22" s="205"/>
      <c r="E22" s="204"/>
      <c r="F22" s="217" t="s">
        <v>232</v>
      </c>
      <c r="G22" s="211"/>
      <c r="H22" s="204"/>
    </row>
    <row r="23" spans="1:8" ht="15">
      <c r="A23" s="204"/>
      <c r="B23" s="204"/>
      <c r="C23" s="205"/>
      <c r="D23" s="205"/>
      <c r="E23" s="204"/>
      <c r="F23" s="217" t="s">
        <v>191</v>
      </c>
      <c r="G23" s="211"/>
      <c r="H23" s="204"/>
    </row>
    <row r="24" spans="1:8" ht="15">
      <c r="A24" s="204"/>
      <c r="B24" s="204"/>
      <c r="C24" s="205"/>
      <c r="D24" s="205"/>
      <c r="E24" s="204"/>
      <c r="F24" s="218"/>
      <c r="G24" s="211"/>
      <c r="H24" s="204"/>
    </row>
  </sheetData>
  <mergeCells count="9">
    <mergeCell ref="D8:E8"/>
    <mergeCell ref="F14:H14"/>
    <mergeCell ref="A9:A10"/>
    <mergeCell ref="H6:H7"/>
    <mergeCell ref="A2:H2"/>
    <mergeCell ref="A3:H3"/>
    <mergeCell ref="A4:H4"/>
    <mergeCell ref="A6:G6"/>
    <mergeCell ref="D7:E7"/>
  </mergeCells>
  <pageMargins left="0.9" right="0" top="0.97" bottom="0.25" header="0.3" footer="0.3"/>
  <pageSetup paperSize="5" scale="9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CC"/>
  </sheetPr>
  <dimension ref="A1:I42"/>
  <sheetViews>
    <sheetView view="pageBreakPreview" topLeftCell="A31" zoomScale="98" zoomScaleNormal="100" workbookViewId="0">
      <selection activeCell="E35" sqref="E35"/>
    </sheetView>
  </sheetViews>
  <sheetFormatPr defaultColWidth="9.140625" defaultRowHeight="12.75"/>
  <cols>
    <col min="1" max="1" width="36.28515625" style="3" customWidth="1"/>
    <col min="2" max="2" width="36.5703125" style="3" customWidth="1"/>
    <col min="3" max="3" width="10.7109375" style="5" customWidth="1"/>
    <col min="4" max="4" width="7.42578125" style="5" customWidth="1"/>
    <col min="5" max="5" width="7.28515625" style="3" customWidth="1"/>
    <col min="6" max="6" width="11.28515625" style="6" customWidth="1"/>
    <col min="7" max="7" width="11.42578125" style="3" customWidth="1"/>
    <col min="8" max="8" width="22.7109375" style="3" customWidth="1"/>
    <col min="9" max="16384" width="9.140625" style="3"/>
  </cols>
  <sheetData>
    <row r="1" spans="1:9" ht="14.25">
      <c r="A1" s="1026" t="s">
        <v>450</v>
      </c>
      <c r="B1" s="1026"/>
      <c r="C1" s="1026"/>
      <c r="D1" s="1026"/>
      <c r="E1" s="1026"/>
      <c r="F1" s="1026"/>
      <c r="G1" s="1026"/>
      <c r="H1" s="1026"/>
    </row>
    <row r="2" spans="1:9" ht="14.25">
      <c r="A2" s="1026" t="s">
        <v>0</v>
      </c>
      <c r="B2" s="1026"/>
      <c r="C2" s="1026"/>
      <c r="D2" s="1026"/>
      <c r="E2" s="1026"/>
      <c r="F2" s="1026"/>
      <c r="G2" s="1026"/>
      <c r="H2" s="1026"/>
    </row>
    <row r="3" spans="1:9" ht="14.25">
      <c r="A3" s="1026" t="s">
        <v>449</v>
      </c>
      <c r="B3" s="1026"/>
      <c r="C3" s="1026"/>
      <c r="D3" s="1026"/>
      <c r="E3" s="1026"/>
      <c r="F3" s="1026"/>
      <c r="G3" s="1026"/>
      <c r="H3" s="1026"/>
    </row>
    <row r="4" spans="1:9" ht="24.95" customHeight="1">
      <c r="A4" s="1098" t="s">
        <v>192</v>
      </c>
      <c r="B4" s="1099"/>
      <c r="C4" s="1099"/>
      <c r="D4" s="1099"/>
      <c r="E4" s="1099"/>
      <c r="F4" s="1099"/>
      <c r="G4" s="1100"/>
      <c r="H4" s="1113" t="s">
        <v>5</v>
      </c>
    </row>
    <row r="5" spans="1:9" ht="45" customHeight="1">
      <c r="A5" s="8" t="s">
        <v>14</v>
      </c>
      <c r="B5" s="9" t="s">
        <v>15</v>
      </c>
      <c r="C5" s="10" t="s">
        <v>11</v>
      </c>
      <c r="D5" s="1101" t="s">
        <v>8</v>
      </c>
      <c r="E5" s="1102"/>
      <c r="F5" s="11" t="s">
        <v>9</v>
      </c>
      <c r="G5" s="127" t="s">
        <v>233</v>
      </c>
      <c r="H5" s="1145"/>
    </row>
    <row r="6" spans="1:9" ht="20.25" customHeight="1">
      <c r="A6" s="128">
        <v>1</v>
      </c>
      <c r="B6" s="129">
        <v>2</v>
      </c>
      <c r="C6" s="130">
        <v>3</v>
      </c>
      <c r="D6" s="1128" t="s">
        <v>116</v>
      </c>
      <c r="E6" s="1129"/>
      <c r="F6" s="597" t="s">
        <v>133</v>
      </c>
      <c r="G6" s="598" t="s">
        <v>144</v>
      </c>
      <c r="H6" s="131">
        <v>7</v>
      </c>
    </row>
    <row r="7" spans="1:9" s="1" customFormat="1" ht="21.75" customHeight="1">
      <c r="A7" s="1131" t="s">
        <v>193</v>
      </c>
      <c r="B7" s="1139" t="s">
        <v>98</v>
      </c>
      <c r="C7" s="132" t="s">
        <v>234</v>
      </c>
      <c r="D7" s="133" t="s">
        <v>26</v>
      </c>
      <c r="E7" s="134">
        <v>0</v>
      </c>
      <c r="F7" s="135">
        <v>0</v>
      </c>
      <c r="G7" s="136">
        <v>0</v>
      </c>
      <c r="H7" s="137"/>
    </row>
    <row r="8" spans="1:9" s="1" customFormat="1" ht="25.5" customHeight="1">
      <c r="A8" s="1132"/>
      <c r="B8" s="1140"/>
      <c r="C8" s="138"/>
      <c r="D8" s="133" t="s">
        <v>31</v>
      </c>
      <c r="E8" s="134">
        <v>1</v>
      </c>
      <c r="F8" s="828" t="s">
        <v>100</v>
      </c>
      <c r="G8" s="829">
        <f>F8/E8*100</f>
        <v>100</v>
      </c>
      <c r="H8" s="830" t="s">
        <v>288</v>
      </c>
    </row>
    <row r="9" spans="1:9" s="1" customFormat="1" ht="32.25" customHeight="1">
      <c r="A9" s="139"/>
      <c r="B9" s="140"/>
      <c r="C9" s="141"/>
      <c r="D9" s="133" t="s">
        <v>34</v>
      </c>
      <c r="E9" s="142">
        <v>1</v>
      </c>
      <c r="F9" s="828" t="s">
        <v>100</v>
      </c>
      <c r="G9" s="829">
        <f>F9/E9*100</f>
        <v>100</v>
      </c>
      <c r="H9" s="831" t="s">
        <v>235</v>
      </c>
    </row>
    <row r="10" spans="1:9" s="1" customFormat="1" ht="24.95" customHeight="1">
      <c r="A10" s="139"/>
      <c r="B10" s="140"/>
      <c r="C10" s="143"/>
      <c r="D10" s="133" t="s">
        <v>37</v>
      </c>
      <c r="E10" s="144">
        <v>0</v>
      </c>
      <c r="F10" s="832">
        <v>0</v>
      </c>
      <c r="G10" s="832">
        <v>0</v>
      </c>
      <c r="H10" s="833"/>
    </row>
    <row r="11" spans="1:9" s="1" customFormat="1" ht="22.5" customHeight="1">
      <c r="A11" s="1133" t="s">
        <v>194</v>
      </c>
      <c r="B11" s="1141" t="s">
        <v>102</v>
      </c>
      <c r="C11" s="132" t="s">
        <v>234</v>
      </c>
      <c r="D11" s="133" t="s">
        <v>26</v>
      </c>
      <c r="E11" s="134">
        <v>0</v>
      </c>
      <c r="F11" s="135">
        <v>0</v>
      </c>
      <c r="G11" s="136">
        <v>0</v>
      </c>
      <c r="H11" s="145"/>
      <c r="I11" s="1127"/>
    </row>
    <row r="12" spans="1:9" s="1" customFormat="1" ht="22.5" customHeight="1">
      <c r="A12" s="1134"/>
      <c r="B12" s="1096"/>
      <c r="C12" s="146"/>
      <c r="D12" s="133" t="s">
        <v>31</v>
      </c>
      <c r="E12" s="134">
        <v>0</v>
      </c>
      <c r="F12" s="834"/>
      <c r="G12" s="835">
        <v>0</v>
      </c>
      <c r="H12" s="833"/>
      <c r="I12" s="1127"/>
    </row>
    <row r="13" spans="1:9" s="1" customFormat="1" ht="28.5" customHeight="1">
      <c r="A13" s="139"/>
      <c r="B13" s="1043"/>
      <c r="C13" s="147"/>
      <c r="D13" s="133" t="s">
        <v>34</v>
      </c>
      <c r="E13" s="134">
        <v>1</v>
      </c>
      <c r="F13" s="836" t="s">
        <v>100</v>
      </c>
      <c r="G13" s="821">
        <f>F13/E13*100</f>
        <v>100</v>
      </c>
      <c r="H13" s="837" t="s">
        <v>287</v>
      </c>
      <c r="I13" s="1127"/>
    </row>
    <row r="14" spans="1:9" s="1" customFormat="1" ht="24.75" customHeight="1">
      <c r="A14" s="139"/>
      <c r="B14" s="1039"/>
      <c r="C14" s="147"/>
      <c r="D14" s="133" t="s">
        <v>37</v>
      </c>
      <c r="E14" s="134">
        <v>1</v>
      </c>
      <c r="F14" s="838" t="s">
        <v>100</v>
      </c>
      <c r="G14" s="821">
        <f>F14/E14*100</f>
        <v>100</v>
      </c>
      <c r="H14" s="837" t="s">
        <v>274</v>
      </c>
      <c r="I14" s="1127"/>
    </row>
    <row r="15" spans="1:9" s="1" customFormat="1" ht="30.75" customHeight="1">
      <c r="A15" s="1135" t="s">
        <v>195</v>
      </c>
      <c r="B15" s="1142" t="s">
        <v>104</v>
      </c>
      <c r="C15" s="608" t="s">
        <v>234</v>
      </c>
      <c r="D15" s="133" t="s">
        <v>26</v>
      </c>
      <c r="E15" s="134">
        <v>1</v>
      </c>
      <c r="F15" s="151" t="s">
        <v>100</v>
      </c>
      <c r="G15" s="152">
        <f>F15/E15*100</f>
        <v>100</v>
      </c>
      <c r="H15" s="149" t="s">
        <v>451</v>
      </c>
      <c r="I15" s="1127"/>
    </row>
    <row r="16" spans="1:9" s="1" customFormat="1" ht="21.75" customHeight="1">
      <c r="A16" s="1132"/>
      <c r="B16" s="1140"/>
      <c r="C16" s="146"/>
      <c r="D16" s="133" t="s">
        <v>31</v>
      </c>
      <c r="E16" s="134">
        <v>0</v>
      </c>
      <c r="F16" s="834">
        <v>0</v>
      </c>
      <c r="G16" s="839"/>
      <c r="H16" s="837"/>
      <c r="I16" s="1127"/>
    </row>
    <row r="17" spans="1:9" s="1" customFormat="1" ht="21.75" customHeight="1">
      <c r="A17" s="139"/>
      <c r="B17" s="1043"/>
      <c r="C17" s="147"/>
      <c r="D17" s="133" t="s">
        <v>34</v>
      </c>
      <c r="E17" s="134"/>
      <c r="F17" s="834"/>
      <c r="G17" s="839"/>
      <c r="H17" s="837"/>
      <c r="I17" s="1127"/>
    </row>
    <row r="18" spans="1:9" s="1" customFormat="1" ht="21.75" customHeight="1">
      <c r="A18" s="139"/>
      <c r="B18" s="1039"/>
      <c r="C18" s="147"/>
      <c r="D18" s="133" t="s">
        <v>37</v>
      </c>
      <c r="E18" s="142">
        <v>1</v>
      </c>
      <c r="F18" s="838" t="s">
        <v>100</v>
      </c>
      <c r="G18" s="839">
        <f>F18/E18*100</f>
        <v>100</v>
      </c>
      <c r="H18" s="837" t="s">
        <v>236</v>
      </c>
      <c r="I18" s="1127"/>
    </row>
    <row r="19" spans="1:9" s="1" customFormat="1" ht="34.5" customHeight="1">
      <c r="A19" s="1135" t="s">
        <v>196</v>
      </c>
      <c r="B19" s="1142" t="s">
        <v>106</v>
      </c>
      <c r="C19" s="608" t="s">
        <v>275</v>
      </c>
      <c r="D19" s="133" t="s">
        <v>26</v>
      </c>
      <c r="E19" s="134">
        <v>4</v>
      </c>
      <c r="F19" s="151" t="s">
        <v>116</v>
      </c>
      <c r="G19" s="152">
        <f t="shared" ref="G19:G27" si="0">F19/E19*100</f>
        <v>100</v>
      </c>
      <c r="H19" s="153" t="s">
        <v>452</v>
      </c>
      <c r="I19" s="1127"/>
    </row>
    <row r="20" spans="1:9" s="1" customFormat="1" ht="23.25" customHeight="1">
      <c r="A20" s="1132"/>
      <c r="B20" s="1140"/>
      <c r="C20" s="146"/>
      <c r="D20" s="133" t="s">
        <v>31</v>
      </c>
      <c r="E20" s="134">
        <v>2</v>
      </c>
      <c r="F20" s="838" t="s">
        <v>70</v>
      </c>
      <c r="G20" s="839">
        <f t="shared" si="0"/>
        <v>100</v>
      </c>
      <c r="H20" s="840" t="s">
        <v>237</v>
      </c>
      <c r="I20" s="1127"/>
    </row>
    <row r="21" spans="1:9" s="1" customFormat="1" ht="22.5" customHeight="1">
      <c r="A21" s="139"/>
      <c r="B21" s="140"/>
      <c r="C21" s="147"/>
      <c r="D21" s="133" t="s">
        <v>34</v>
      </c>
      <c r="E21" s="134">
        <v>2</v>
      </c>
      <c r="F21" s="838" t="s">
        <v>70</v>
      </c>
      <c r="G21" s="839">
        <f t="shared" si="0"/>
        <v>100</v>
      </c>
      <c r="H21" s="840" t="s">
        <v>237</v>
      </c>
      <c r="I21" s="1127"/>
    </row>
    <row r="22" spans="1:9" s="1" customFormat="1" ht="24.75" customHeight="1">
      <c r="A22" s="139"/>
      <c r="B22" s="140"/>
      <c r="C22" s="147"/>
      <c r="D22" s="232" t="s">
        <v>37</v>
      </c>
      <c r="E22" s="614">
        <v>2</v>
      </c>
      <c r="F22" s="838" t="s">
        <v>70</v>
      </c>
      <c r="G22" s="841">
        <f t="shared" si="0"/>
        <v>100</v>
      </c>
      <c r="H22" s="842" t="s">
        <v>237</v>
      </c>
      <c r="I22" s="1127"/>
    </row>
    <row r="23" spans="1:9" s="1" customFormat="1" ht="24.75" customHeight="1">
      <c r="A23" s="615"/>
      <c r="B23" s="615"/>
      <c r="C23" s="616"/>
      <c r="D23" s="617"/>
      <c r="E23" s="618"/>
      <c r="F23" s="619"/>
      <c r="G23" s="620"/>
      <c r="H23" s="621"/>
      <c r="I23" s="1072"/>
    </row>
    <row r="24" spans="1:9" s="1" customFormat="1" ht="45.75" customHeight="1">
      <c r="A24" s="1135" t="s">
        <v>127</v>
      </c>
      <c r="B24" s="1143" t="s">
        <v>128</v>
      </c>
      <c r="C24" s="155" t="s">
        <v>129</v>
      </c>
      <c r="D24" s="133" t="s">
        <v>26</v>
      </c>
      <c r="E24" s="60">
        <v>3</v>
      </c>
      <c r="F24" s="148" t="s">
        <v>53</v>
      </c>
      <c r="G24" s="154">
        <f t="shared" si="0"/>
        <v>100</v>
      </c>
      <c r="H24" s="156" t="s">
        <v>453</v>
      </c>
      <c r="I24" s="1127"/>
    </row>
    <row r="25" spans="1:9" s="1" customFormat="1" ht="25.5" customHeight="1">
      <c r="A25" s="1132"/>
      <c r="B25" s="1144"/>
      <c r="C25" s="146"/>
      <c r="D25" s="133" t="s">
        <v>31</v>
      </c>
      <c r="E25" s="60">
        <v>3</v>
      </c>
      <c r="F25" s="836" t="s">
        <v>70</v>
      </c>
      <c r="G25" s="843">
        <f t="shared" si="0"/>
        <v>66.666666666666657</v>
      </c>
      <c r="H25" s="844" t="s">
        <v>130</v>
      </c>
      <c r="I25" s="1127"/>
    </row>
    <row r="26" spans="1:9" s="1" customFormat="1" ht="33.75" customHeight="1">
      <c r="A26" s="139"/>
      <c r="B26" s="140"/>
      <c r="C26" s="147"/>
      <c r="D26" s="133" t="s">
        <v>34</v>
      </c>
      <c r="E26" s="60">
        <v>3</v>
      </c>
      <c r="F26" s="838" t="s">
        <v>53</v>
      </c>
      <c r="G26" s="843">
        <f t="shared" si="0"/>
        <v>100</v>
      </c>
      <c r="H26" s="844" t="s">
        <v>281</v>
      </c>
      <c r="I26" s="1127"/>
    </row>
    <row r="27" spans="1:9" s="1" customFormat="1" ht="32.25" customHeight="1">
      <c r="A27" s="139"/>
      <c r="B27" s="140"/>
      <c r="C27" s="147"/>
      <c r="D27" s="133" t="s">
        <v>37</v>
      </c>
      <c r="E27" s="158">
        <v>3</v>
      </c>
      <c r="F27" s="838" t="s">
        <v>53</v>
      </c>
      <c r="G27" s="843">
        <f t="shared" si="0"/>
        <v>100</v>
      </c>
      <c r="H27" s="844" t="s">
        <v>276</v>
      </c>
      <c r="I27" s="1127"/>
    </row>
    <row r="28" spans="1:9" s="1" customFormat="1" ht="22.5" customHeight="1">
      <c r="A28" s="1136" t="s">
        <v>131</v>
      </c>
      <c r="B28" s="1142" t="s">
        <v>132</v>
      </c>
      <c r="C28" s="155" t="s">
        <v>473</v>
      </c>
      <c r="D28" s="133" t="s">
        <v>26</v>
      </c>
      <c r="E28" s="60">
        <v>0</v>
      </c>
      <c r="F28" s="134">
        <v>0</v>
      </c>
      <c r="G28" s="154"/>
      <c r="H28" s="609"/>
      <c r="I28" s="1127"/>
    </row>
    <row r="29" spans="1:9" s="1" customFormat="1" ht="63.75" customHeight="1">
      <c r="A29" s="1137"/>
      <c r="B29" s="1140"/>
      <c r="C29" s="146"/>
      <c r="D29" s="133" t="s">
        <v>31</v>
      </c>
      <c r="E29" s="60">
        <v>1</v>
      </c>
      <c r="F29" s="845">
        <v>4</v>
      </c>
      <c r="G29" s="843">
        <f>F29/E29*100</f>
        <v>400</v>
      </c>
      <c r="H29" s="846" t="s">
        <v>277</v>
      </c>
      <c r="I29" s="1127"/>
    </row>
    <row r="30" spans="1:9" s="1" customFormat="1" ht="21" customHeight="1">
      <c r="A30" s="1138"/>
      <c r="B30" s="1043"/>
      <c r="C30" s="146"/>
      <c r="D30" s="133" t="s">
        <v>34</v>
      </c>
      <c r="E30" s="60">
        <v>1</v>
      </c>
      <c r="F30" s="159"/>
      <c r="G30" s="154"/>
      <c r="H30" s="160"/>
      <c r="I30" s="1127"/>
    </row>
    <row r="31" spans="1:9" s="1" customFormat="1" ht="22.5" customHeight="1" thickBot="1">
      <c r="A31" s="139"/>
      <c r="B31" s="140"/>
      <c r="C31" s="147"/>
      <c r="D31" s="133" t="s">
        <v>37</v>
      </c>
      <c r="E31" s="60">
        <v>2</v>
      </c>
      <c r="F31" s="154">
        <v>0</v>
      </c>
      <c r="G31" s="154">
        <v>0</v>
      </c>
      <c r="H31" s="160"/>
      <c r="I31" s="1127"/>
    </row>
    <row r="32" spans="1:9" ht="16.5">
      <c r="A32" s="165"/>
      <c r="B32" s="165"/>
      <c r="C32" s="166"/>
      <c r="D32" s="166"/>
      <c r="E32" s="165"/>
      <c r="F32" s="167"/>
      <c r="G32" s="165"/>
      <c r="H32" s="165"/>
    </row>
    <row r="33" spans="1:8" ht="16.5">
      <c r="A33" s="118"/>
      <c r="B33" s="119"/>
      <c r="C33" s="168"/>
      <c r="D33" s="168"/>
      <c r="E33" s="118"/>
      <c r="F33" s="1091" t="s">
        <v>454</v>
      </c>
      <c r="G33" s="1091"/>
      <c r="H33" s="1091"/>
    </row>
    <row r="34" spans="1:8" ht="16.5">
      <c r="A34" s="118"/>
      <c r="B34" s="118" t="s">
        <v>199</v>
      </c>
      <c r="C34" s="120"/>
      <c r="D34" s="120"/>
      <c r="E34" s="121"/>
      <c r="F34" s="169" t="s">
        <v>201</v>
      </c>
      <c r="G34" s="169"/>
      <c r="H34" s="118"/>
    </row>
    <row r="35" spans="1:8" ht="16.5">
      <c r="A35" s="118"/>
      <c r="B35" s="118" t="s">
        <v>238</v>
      </c>
      <c r="C35" s="170"/>
      <c r="D35" s="170"/>
      <c r="E35" s="171"/>
      <c r="F35" s="1130" t="s">
        <v>239</v>
      </c>
      <c r="G35" s="1130"/>
      <c r="H35" s="172"/>
    </row>
    <row r="36" spans="1:8" ht="16.5">
      <c r="A36" s="118"/>
      <c r="B36" s="118"/>
      <c r="C36" s="120"/>
      <c r="D36" s="120"/>
      <c r="E36" s="121"/>
      <c r="F36" s="116"/>
      <c r="G36" s="117"/>
      <c r="H36" s="173"/>
    </row>
    <row r="37" spans="1:8" ht="16.5">
      <c r="A37" s="118"/>
      <c r="B37" s="118"/>
      <c r="C37" s="120"/>
      <c r="D37" s="120"/>
      <c r="E37" s="121"/>
      <c r="F37" s="116"/>
      <c r="G37" s="117"/>
      <c r="H37" s="173"/>
    </row>
    <row r="38" spans="1:8" ht="16.5">
      <c r="A38" s="118"/>
      <c r="B38" s="118"/>
      <c r="C38" s="120"/>
      <c r="D38" s="120"/>
      <c r="E38" s="121"/>
      <c r="F38" s="122"/>
      <c r="G38" s="122"/>
      <c r="H38" s="173"/>
    </row>
    <row r="39" spans="1:8" ht="16.5">
      <c r="A39" s="118"/>
      <c r="B39" s="123" t="s">
        <v>240</v>
      </c>
      <c r="C39" s="120"/>
      <c r="D39" s="120"/>
      <c r="E39" s="121"/>
      <c r="F39" s="174" t="s">
        <v>202</v>
      </c>
      <c r="G39" s="124"/>
      <c r="H39" s="118"/>
    </row>
    <row r="40" spans="1:8" ht="16.5">
      <c r="A40" s="118"/>
      <c r="B40" s="118" t="s">
        <v>241</v>
      </c>
      <c r="C40" s="120"/>
      <c r="D40" s="120"/>
      <c r="E40" s="121"/>
      <c r="F40" s="175" t="s">
        <v>242</v>
      </c>
      <c r="G40" s="122"/>
      <c r="H40" s="118"/>
    </row>
    <row r="41" spans="1:8" ht="16.5">
      <c r="A41" s="118"/>
      <c r="C41" s="120"/>
      <c r="D41" s="120"/>
      <c r="E41" s="121"/>
      <c r="F41" s="175" t="s">
        <v>203</v>
      </c>
      <c r="G41" s="120"/>
      <c r="H41" s="118"/>
    </row>
    <row r="42" spans="1:8" ht="16.5">
      <c r="A42" s="118"/>
      <c r="B42" s="118"/>
      <c r="C42" s="120"/>
      <c r="D42" s="120"/>
      <c r="E42" s="118"/>
      <c r="F42" s="176"/>
      <c r="G42" s="118"/>
      <c r="H42" s="118"/>
    </row>
  </sheetData>
  <mergeCells count="22">
    <mergeCell ref="A1:H1"/>
    <mergeCell ref="A2:H2"/>
    <mergeCell ref="A3:H3"/>
    <mergeCell ref="A4:G4"/>
    <mergeCell ref="D5:E5"/>
    <mergeCell ref="H4:H5"/>
    <mergeCell ref="I11:I31"/>
    <mergeCell ref="D6:E6"/>
    <mergeCell ref="F33:H33"/>
    <mergeCell ref="F35:G35"/>
    <mergeCell ref="A7:A8"/>
    <mergeCell ref="A11:A12"/>
    <mergeCell ref="A15:A16"/>
    <mergeCell ref="A19:A20"/>
    <mergeCell ref="A24:A25"/>
    <mergeCell ref="A28:A30"/>
    <mergeCell ref="B7:B8"/>
    <mergeCell ref="B11:B14"/>
    <mergeCell ref="B15:B18"/>
    <mergeCell ref="B19:B20"/>
    <mergeCell ref="B24:B25"/>
    <mergeCell ref="B28:B30"/>
  </mergeCells>
  <pageMargins left="0.65" right="0" top="0.63" bottom="0.56000000000000005" header="0.24" footer="0.27"/>
  <pageSetup paperSize="5" scale="9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CC"/>
  </sheetPr>
  <dimension ref="A1:J97"/>
  <sheetViews>
    <sheetView view="pageBreakPreview" topLeftCell="A61" zoomScale="85" zoomScaleNormal="100" workbookViewId="0">
      <selection activeCell="C79" sqref="C79:C82"/>
    </sheetView>
  </sheetViews>
  <sheetFormatPr defaultColWidth="9.140625" defaultRowHeight="12.75"/>
  <cols>
    <col min="1" max="1" width="42.28515625" style="3" customWidth="1"/>
    <col min="2" max="2" width="39.7109375" style="4" customWidth="1"/>
    <col min="3" max="3" width="9.85546875" style="5" customWidth="1"/>
    <col min="4" max="4" width="7.42578125" style="5" customWidth="1"/>
    <col min="5" max="5" width="7.85546875" style="3" customWidth="1"/>
    <col min="6" max="6" width="12.5703125" style="6" customWidth="1"/>
    <col min="7" max="7" width="15.140625" style="5" customWidth="1"/>
    <col min="8" max="8" width="35.5703125" style="3" customWidth="1"/>
    <col min="9" max="16384" width="9.140625" style="3"/>
  </cols>
  <sheetData>
    <row r="1" spans="1:10" ht="18.75" customHeight="1">
      <c r="A1" s="1164" t="s">
        <v>448</v>
      </c>
      <c r="B1" s="1165"/>
      <c r="C1" s="1165"/>
      <c r="D1" s="1165"/>
      <c r="E1" s="1165"/>
      <c r="F1" s="1165"/>
      <c r="G1" s="1165"/>
      <c r="H1" s="1165"/>
    </row>
    <row r="2" spans="1:10" ht="21" customHeight="1">
      <c r="A2" s="1165" t="s">
        <v>0</v>
      </c>
      <c r="B2" s="1165"/>
      <c r="C2" s="1165"/>
      <c r="D2" s="1165"/>
      <c r="E2" s="1165"/>
      <c r="F2" s="1165"/>
      <c r="G2" s="1165"/>
      <c r="H2" s="1165"/>
    </row>
    <row r="3" spans="1:10" ht="15.75" customHeight="1">
      <c r="A3" s="1164" t="s">
        <v>449</v>
      </c>
      <c r="B3" s="1165"/>
      <c r="C3" s="1165"/>
      <c r="D3" s="1165"/>
      <c r="E3" s="1165"/>
      <c r="F3" s="1165"/>
      <c r="G3" s="1165"/>
      <c r="H3" s="1165"/>
    </row>
    <row r="4" spans="1:10" ht="21.75" customHeight="1">
      <c r="A4" s="1098" t="s">
        <v>192</v>
      </c>
      <c r="B4" s="1099"/>
      <c r="C4" s="1099"/>
      <c r="D4" s="1099"/>
      <c r="E4" s="1099"/>
      <c r="F4" s="1099"/>
      <c r="G4" s="1100"/>
      <c r="H4" s="1166" t="s">
        <v>5</v>
      </c>
    </row>
    <row r="5" spans="1:10" ht="34.5" customHeight="1">
      <c r="A5" s="8" t="s">
        <v>14</v>
      </c>
      <c r="B5" s="9" t="s">
        <v>15</v>
      </c>
      <c r="C5" s="10" t="s">
        <v>11</v>
      </c>
      <c r="D5" s="1101" t="s">
        <v>8</v>
      </c>
      <c r="E5" s="1102"/>
      <c r="F5" s="11" t="s">
        <v>9</v>
      </c>
      <c r="G5" s="12" t="s">
        <v>243</v>
      </c>
      <c r="H5" s="1167"/>
    </row>
    <row r="6" spans="1:10" ht="18" customHeight="1">
      <c r="A6" s="13">
        <v>1</v>
      </c>
      <c r="B6" s="14">
        <v>2</v>
      </c>
      <c r="C6" s="15">
        <v>3</v>
      </c>
      <c r="D6" s="1089" t="s">
        <v>116</v>
      </c>
      <c r="E6" s="1090"/>
      <c r="F6" s="591" t="s">
        <v>133</v>
      </c>
      <c r="G6" s="599" t="s">
        <v>144</v>
      </c>
      <c r="H6" s="16">
        <v>7</v>
      </c>
    </row>
    <row r="7" spans="1:10" ht="27" customHeight="1">
      <c r="A7" s="1162" t="s">
        <v>109</v>
      </c>
      <c r="B7" s="1110" t="s">
        <v>244</v>
      </c>
      <c r="C7" s="17" t="s">
        <v>245</v>
      </c>
      <c r="D7" s="18" t="s">
        <v>26</v>
      </c>
      <c r="E7" s="19">
        <v>18</v>
      </c>
      <c r="F7" s="600" t="s">
        <v>112</v>
      </c>
      <c r="G7" s="20">
        <f t="shared" ref="G7:G14" si="0">F7/E7*100</f>
        <v>100</v>
      </c>
      <c r="H7" s="21" t="s">
        <v>438</v>
      </c>
      <c r="J7" s="85"/>
    </row>
    <row r="8" spans="1:10" ht="26.25" customHeight="1">
      <c r="A8" s="1163"/>
      <c r="B8" s="1096"/>
      <c r="C8" s="22"/>
      <c r="D8" s="18" t="s">
        <v>31</v>
      </c>
      <c r="E8" s="19">
        <v>18</v>
      </c>
      <c r="F8" s="600"/>
      <c r="G8" s="20"/>
      <c r="H8" s="23"/>
    </row>
    <row r="9" spans="1:10" ht="28.5" customHeight="1">
      <c r="A9" s="24"/>
      <c r="B9" s="25"/>
      <c r="C9" s="22"/>
      <c r="D9" s="18" t="s">
        <v>34</v>
      </c>
      <c r="E9" s="19">
        <v>18</v>
      </c>
      <c r="F9" s="600"/>
      <c r="G9" s="20"/>
      <c r="H9" s="23"/>
    </row>
    <row r="10" spans="1:10" ht="28.5" customHeight="1">
      <c r="A10" s="26"/>
      <c r="B10" s="27"/>
      <c r="C10" s="28"/>
      <c r="D10" s="29" t="s">
        <v>37</v>
      </c>
      <c r="E10" s="19">
        <v>18</v>
      </c>
      <c r="F10" s="30"/>
      <c r="G10" s="20"/>
      <c r="H10" s="23"/>
    </row>
    <row r="11" spans="1:10" s="1" customFormat="1" ht="31.5" customHeight="1">
      <c r="A11" s="1162" t="s">
        <v>197</v>
      </c>
      <c r="B11" s="1146" t="s">
        <v>114</v>
      </c>
      <c r="C11" s="17" t="s">
        <v>246</v>
      </c>
      <c r="D11" s="29" t="s">
        <v>26</v>
      </c>
      <c r="E11" s="31">
        <v>4</v>
      </c>
      <c r="F11" s="32">
        <v>4</v>
      </c>
      <c r="G11" s="20">
        <f t="shared" si="0"/>
        <v>100</v>
      </c>
      <c r="H11" s="33" t="s">
        <v>439</v>
      </c>
    </row>
    <row r="12" spans="1:10" s="1" customFormat="1" ht="30.75" customHeight="1">
      <c r="A12" s="1163"/>
      <c r="B12" s="1096"/>
      <c r="C12" s="17"/>
      <c r="D12" s="18" t="s">
        <v>31</v>
      </c>
      <c r="E12" s="31">
        <v>5</v>
      </c>
      <c r="F12" s="788" t="s">
        <v>116</v>
      </c>
      <c r="G12" s="789">
        <f t="shared" si="0"/>
        <v>80</v>
      </c>
      <c r="H12" s="790" t="s">
        <v>117</v>
      </c>
    </row>
    <row r="13" spans="1:10" s="1" customFormat="1" ht="41.25" customHeight="1">
      <c r="A13" s="35"/>
      <c r="B13" s="36"/>
      <c r="C13" s="17"/>
      <c r="D13" s="18" t="s">
        <v>34</v>
      </c>
      <c r="E13" s="31">
        <v>4</v>
      </c>
      <c r="F13" s="788" t="s">
        <v>116</v>
      </c>
      <c r="G13" s="791">
        <f t="shared" si="0"/>
        <v>100</v>
      </c>
      <c r="H13" s="792" t="s">
        <v>247</v>
      </c>
    </row>
    <row r="14" spans="1:10" s="1" customFormat="1" ht="42.75" customHeight="1">
      <c r="A14" s="37"/>
      <c r="B14" s="38"/>
      <c r="C14" s="39"/>
      <c r="D14" s="40" t="s">
        <v>37</v>
      </c>
      <c r="E14" s="31">
        <v>5</v>
      </c>
      <c r="F14" s="793" t="s">
        <v>116</v>
      </c>
      <c r="G14" s="791">
        <f t="shared" si="0"/>
        <v>80</v>
      </c>
      <c r="H14" s="792" t="s">
        <v>247</v>
      </c>
    </row>
    <row r="15" spans="1:10" s="1" customFormat="1" ht="30" customHeight="1">
      <c r="A15" s="41" t="s">
        <v>120</v>
      </c>
      <c r="B15" s="1146" t="s">
        <v>121</v>
      </c>
      <c r="C15" s="42" t="s">
        <v>248</v>
      </c>
      <c r="D15" s="18" t="s">
        <v>26</v>
      </c>
      <c r="E15" s="43">
        <v>1</v>
      </c>
      <c r="F15" s="600" t="s">
        <v>100</v>
      </c>
      <c r="G15" s="44">
        <f t="shared" ref="G15:G18" si="1">F15/E15*100</f>
        <v>100</v>
      </c>
      <c r="H15" s="45" t="s">
        <v>440</v>
      </c>
      <c r="J15" s="86"/>
    </row>
    <row r="16" spans="1:10" s="1" customFormat="1" ht="30" customHeight="1">
      <c r="A16" s="35"/>
      <c r="B16" s="1096"/>
      <c r="C16" s="17"/>
      <c r="D16" s="18" t="s">
        <v>31</v>
      </c>
      <c r="E16" s="46">
        <v>1</v>
      </c>
      <c r="F16" s="788" t="s">
        <v>100</v>
      </c>
      <c r="G16" s="791">
        <f t="shared" si="1"/>
        <v>100</v>
      </c>
      <c r="H16" s="794" t="s">
        <v>123</v>
      </c>
    </row>
    <row r="17" spans="1:10" s="1" customFormat="1" ht="30" customHeight="1">
      <c r="A17" s="35"/>
      <c r="B17" s="36"/>
      <c r="C17" s="17"/>
      <c r="D17" s="18" t="s">
        <v>34</v>
      </c>
      <c r="E17" s="46">
        <v>1</v>
      </c>
      <c r="F17" s="788" t="s">
        <v>100</v>
      </c>
      <c r="G17" s="791">
        <f t="shared" si="1"/>
        <v>100</v>
      </c>
      <c r="H17" s="794" t="s">
        <v>124</v>
      </c>
    </row>
    <row r="18" spans="1:10" s="1" customFormat="1" ht="30" customHeight="1">
      <c r="A18" s="37"/>
      <c r="B18" s="38"/>
      <c r="C18" s="39"/>
      <c r="D18" s="18" t="s">
        <v>37</v>
      </c>
      <c r="E18" s="46">
        <v>1</v>
      </c>
      <c r="F18" s="788" t="s">
        <v>100</v>
      </c>
      <c r="G18" s="791">
        <f t="shared" si="1"/>
        <v>100</v>
      </c>
      <c r="H18" s="795" t="s">
        <v>280</v>
      </c>
    </row>
    <row r="19" spans="1:10" s="1" customFormat="1" ht="26.25" customHeight="1">
      <c r="A19" s="1162" t="s">
        <v>136</v>
      </c>
      <c r="B19" s="1146" t="s">
        <v>137</v>
      </c>
      <c r="C19" s="1147" t="s">
        <v>433</v>
      </c>
      <c r="D19" s="18" t="s">
        <v>26</v>
      </c>
      <c r="E19" s="19">
        <v>1</v>
      </c>
      <c r="F19" s="34" t="s">
        <v>100</v>
      </c>
      <c r="G19" s="49">
        <f t="shared" ref="G19:G34" si="2">F19/E19*100</f>
        <v>100</v>
      </c>
      <c r="H19" s="50"/>
      <c r="J19" s="2"/>
    </row>
    <row r="20" spans="1:10" s="1" customFormat="1" ht="25.5" customHeight="1">
      <c r="A20" s="1163"/>
      <c r="B20" s="1096"/>
      <c r="C20" s="1147"/>
      <c r="D20" s="18" t="s">
        <v>31</v>
      </c>
      <c r="E20" s="19">
        <v>1</v>
      </c>
      <c r="F20" s="34"/>
      <c r="G20" s="49"/>
      <c r="H20" s="50"/>
    </row>
    <row r="21" spans="1:10" s="1" customFormat="1" ht="30" customHeight="1">
      <c r="A21" s="35"/>
      <c r="B21" s="36"/>
      <c r="C21" s="1147"/>
      <c r="D21" s="18" t="s">
        <v>34</v>
      </c>
      <c r="E21" s="19">
        <v>1</v>
      </c>
      <c r="F21" s="34"/>
      <c r="G21" s="49"/>
      <c r="H21" s="51"/>
    </row>
    <row r="22" spans="1:10" s="1" customFormat="1" ht="30" customHeight="1">
      <c r="A22" s="37"/>
      <c r="B22" s="38"/>
      <c r="C22" s="1147"/>
      <c r="D22" s="18" t="s">
        <v>37</v>
      </c>
      <c r="E22" s="19">
        <v>1</v>
      </c>
      <c r="F22" s="34"/>
      <c r="G22" s="49"/>
      <c r="H22" s="51"/>
    </row>
    <row r="23" spans="1:10" s="1" customFormat="1" ht="30" customHeight="1">
      <c r="A23" s="52" t="s">
        <v>139</v>
      </c>
      <c r="B23" s="1146" t="s">
        <v>140</v>
      </c>
      <c r="C23" s="1147" t="s">
        <v>433</v>
      </c>
      <c r="D23" s="18" t="s">
        <v>26</v>
      </c>
      <c r="E23" s="19">
        <v>1</v>
      </c>
      <c r="F23" s="34" t="s">
        <v>100</v>
      </c>
      <c r="G23" s="49">
        <f t="shared" si="2"/>
        <v>100</v>
      </c>
      <c r="H23" s="50"/>
    </row>
    <row r="24" spans="1:10" s="1" customFormat="1" ht="30" customHeight="1">
      <c r="A24" s="35"/>
      <c r="B24" s="1096"/>
      <c r="C24" s="1147"/>
      <c r="D24" s="18" t="s">
        <v>31</v>
      </c>
      <c r="E24" s="19">
        <v>1</v>
      </c>
      <c r="F24" s="788" t="s">
        <v>141</v>
      </c>
      <c r="G24" s="796">
        <f t="shared" si="2"/>
        <v>1500</v>
      </c>
      <c r="H24" s="50"/>
    </row>
    <row r="25" spans="1:10" s="1" customFormat="1" ht="30" customHeight="1">
      <c r="A25" s="35"/>
      <c r="B25" s="36"/>
      <c r="C25" s="1147"/>
      <c r="D25" s="18" t="s">
        <v>34</v>
      </c>
      <c r="E25" s="19">
        <v>1</v>
      </c>
      <c r="F25" s="788" t="s">
        <v>141</v>
      </c>
      <c r="G25" s="796">
        <f t="shared" si="2"/>
        <v>1500</v>
      </c>
      <c r="H25" s="51"/>
    </row>
    <row r="26" spans="1:10" s="1" customFormat="1" ht="30" customHeight="1">
      <c r="A26" s="37"/>
      <c r="B26" s="38"/>
      <c r="C26" s="1147"/>
      <c r="D26" s="18" t="s">
        <v>37</v>
      </c>
      <c r="E26" s="19">
        <v>1</v>
      </c>
      <c r="F26" s="788" t="s">
        <v>141</v>
      </c>
      <c r="G26" s="796">
        <f t="shared" si="2"/>
        <v>1500</v>
      </c>
      <c r="H26" s="51"/>
    </row>
    <row r="27" spans="1:10" s="1" customFormat="1" ht="30" customHeight="1">
      <c r="A27" s="1162" t="s">
        <v>142</v>
      </c>
      <c r="B27" s="1146" t="s">
        <v>143</v>
      </c>
      <c r="C27" s="1147" t="s">
        <v>433</v>
      </c>
      <c r="D27" s="18" t="s">
        <v>26</v>
      </c>
      <c r="E27" s="19">
        <v>1</v>
      </c>
      <c r="F27" s="34" t="s">
        <v>100</v>
      </c>
      <c r="G27" s="49">
        <f t="shared" si="2"/>
        <v>100</v>
      </c>
      <c r="H27" s="51">
        <v>100</v>
      </c>
    </row>
    <row r="28" spans="1:10" s="1" customFormat="1" ht="28.5" customHeight="1">
      <c r="A28" s="1163"/>
      <c r="B28" s="1096"/>
      <c r="C28" s="1147"/>
      <c r="D28" s="18" t="s">
        <v>31</v>
      </c>
      <c r="E28" s="19">
        <v>1</v>
      </c>
      <c r="F28" s="788" t="s">
        <v>138</v>
      </c>
      <c r="G28" s="796">
        <f t="shared" si="2"/>
        <v>700</v>
      </c>
      <c r="H28" s="51"/>
    </row>
    <row r="29" spans="1:10" s="1" customFormat="1" ht="30" customHeight="1">
      <c r="A29" s="35"/>
      <c r="B29" s="36"/>
      <c r="C29" s="1147"/>
      <c r="D29" s="18" t="s">
        <v>34</v>
      </c>
      <c r="E29" s="19">
        <v>1</v>
      </c>
      <c r="F29" s="788" t="s">
        <v>138</v>
      </c>
      <c r="G29" s="796">
        <f t="shared" si="2"/>
        <v>700</v>
      </c>
      <c r="H29" s="51"/>
    </row>
    <row r="30" spans="1:10" s="1" customFormat="1" ht="27" customHeight="1">
      <c r="A30" s="37"/>
      <c r="B30" s="38"/>
      <c r="C30" s="1147"/>
      <c r="D30" s="18" t="s">
        <v>37</v>
      </c>
      <c r="E30" s="19">
        <v>1</v>
      </c>
      <c r="F30" s="788" t="s">
        <v>138</v>
      </c>
      <c r="G30" s="796">
        <f t="shared" si="2"/>
        <v>700</v>
      </c>
      <c r="H30" s="51"/>
    </row>
    <row r="31" spans="1:10" s="1" customFormat="1" ht="32.25" customHeight="1">
      <c r="A31" s="1162" t="s">
        <v>145</v>
      </c>
      <c r="B31" s="1146" t="s">
        <v>146</v>
      </c>
      <c r="C31" s="1147" t="s">
        <v>147</v>
      </c>
      <c r="D31" s="18" t="s">
        <v>26</v>
      </c>
      <c r="E31" s="19">
        <v>9</v>
      </c>
      <c r="F31" s="34" t="s">
        <v>144</v>
      </c>
      <c r="G31" s="49">
        <f t="shared" si="2"/>
        <v>66.666666666666657</v>
      </c>
      <c r="H31" s="648" t="s">
        <v>441</v>
      </c>
    </row>
    <row r="32" spans="1:10" s="1" customFormat="1" ht="44.25" customHeight="1">
      <c r="A32" s="1163"/>
      <c r="B32" s="1096"/>
      <c r="C32" s="1147"/>
      <c r="D32" s="18" t="s">
        <v>31</v>
      </c>
      <c r="E32" s="19">
        <v>9</v>
      </c>
      <c r="F32" s="788" t="s">
        <v>148</v>
      </c>
      <c r="G32" s="796">
        <f t="shared" si="2"/>
        <v>133.33333333333331</v>
      </c>
      <c r="H32" s="797" t="s">
        <v>291</v>
      </c>
    </row>
    <row r="33" spans="1:9" s="1" customFormat="1" ht="30" customHeight="1">
      <c r="A33" s="35"/>
      <c r="B33" s="36"/>
      <c r="C33" s="1147"/>
      <c r="D33" s="18" t="s">
        <v>34</v>
      </c>
      <c r="E33" s="19">
        <v>9</v>
      </c>
      <c r="F33" s="788" t="s">
        <v>144</v>
      </c>
      <c r="G33" s="796">
        <f t="shared" si="2"/>
        <v>66.666666666666657</v>
      </c>
      <c r="H33" s="797" t="s">
        <v>289</v>
      </c>
    </row>
    <row r="34" spans="1:9" s="1" customFormat="1" ht="33" customHeight="1">
      <c r="A34" s="37"/>
      <c r="B34" s="38"/>
      <c r="C34" s="1147"/>
      <c r="D34" s="18" t="s">
        <v>37</v>
      </c>
      <c r="E34" s="19">
        <v>9</v>
      </c>
      <c r="F34" s="788" t="s">
        <v>148</v>
      </c>
      <c r="G34" s="796">
        <f t="shared" si="2"/>
        <v>133.33333333333331</v>
      </c>
      <c r="H34" s="797" t="s">
        <v>292</v>
      </c>
    </row>
    <row r="35" spans="1:9" s="1" customFormat="1" ht="36.75" customHeight="1">
      <c r="A35" s="52" t="s">
        <v>149</v>
      </c>
      <c r="B35" s="1146" t="s">
        <v>150</v>
      </c>
      <c r="C35" s="1148" t="s">
        <v>52</v>
      </c>
      <c r="D35" s="18" t="s">
        <v>26</v>
      </c>
      <c r="E35" s="19">
        <v>3</v>
      </c>
      <c r="F35" s="34" t="s">
        <v>70</v>
      </c>
      <c r="G35" s="49">
        <f t="shared" ref="G35:G42" si="3">F35/E35*100</f>
        <v>66.666666666666657</v>
      </c>
      <c r="H35" s="623" t="s">
        <v>286</v>
      </c>
    </row>
    <row r="36" spans="1:9" s="1" customFormat="1" ht="33" customHeight="1">
      <c r="A36" s="35"/>
      <c r="B36" s="1096"/>
      <c r="C36" s="1149"/>
      <c r="D36" s="18" t="s">
        <v>31</v>
      </c>
      <c r="E36" s="19">
        <v>3</v>
      </c>
      <c r="F36" s="788" t="s">
        <v>264</v>
      </c>
      <c r="G36" s="796">
        <f t="shared" si="3"/>
        <v>700</v>
      </c>
      <c r="H36" s="798" t="s">
        <v>286</v>
      </c>
    </row>
    <row r="37" spans="1:9" s="1" customFormat="1" ht="33.75" customHeight="1">
      <c r="A37" s="35"/>
      <c r="B37" s="36"/>
      <c r="C37" s="1149"/>
      <c r="D37" s="18" t="s">
        <v>34</v>
      </c>
      <c r="E37" s="19">
        <v>3</v>
      </c>
      <c r="F37" s="799" t="s">
        <v>265</v>
      </c>
      <c r="G37" s="796">
        <f t="shared" si="3"/>
        <v>933.33333333333337</v>
      </c>
      <c r="H37" s="798" t="s">
        <v>286</v>
      </c>
    </row>
    <row r="38" spans="1:9" s="1" customFormat="1" ht="36.75" customHeight="1">
      <c r="A38" s="37"/>
      <c r="B38" s="38"/>
      <c r="C38" s="1150"/>
      <c r="D38" s="18" t="s">
        <v>37</v>
      </c>
      <c r="E38" s="19">
        <v>3</v>
      </c>
      <c r="F38" s="788" t="s">
        <v>266</v>
      </c>
      <c r="G38" s="796">
        <f t="shared" si="3"/>
        <v>1200</v>
      </c>
      <c r="H38" s="798" t="s">
        <v>286</v>
      </c>
      <c r="I38" s="87"/>
    </row>
    <row r="39" spans="1:9" s="1" customFormat="1" ht="30" customHeight="1">
      <c r="A39" s="1162" t="s">
        <v>151</v>
      </c>
      <c r="B39" s="1146" t="s">
        <v>152</v>
      </c>
      <c r="C39" s="1148" t="s">
        <v>52</v>
      </c>
      <c r="D39" s="18" t="s">
        <v>26</v>
      </c>
      <c r="E39" s="19">
        <v>3</v>
      </c>
      <c r="F39" s="34" t="s">
        <v>53</v>
      </c>
      <c r="G39" s="49">
        <f t="shared" si="3"/>
        <v>100</v>
      </c>
      <c r="H39" s="602"/>
    </row>
    <row r="40" spans="1:9" s="1" customFormat="1" ht="30" customHeight="1">
      <c r="A40" s="1163"/>
      <c r="B40" s="1096"/>
      <c r="C40" s="1149"/>
      <c r="D40" s="18" t="s">
        <v>31</v>
      </c>
      <c r="E40" s="19">
        <v>3</v>
      </c>
      <c r="F40" s="788" t="s">
        <v>153</v>
      </c>
      <c r="G40" s="796">
        <f t="shared" si="3"/>
        <v>6166.6666666666661</v>
      </c>
      <c r="H40" s="795" t="s">
        <v>249</v>
      </c>
    </row>
    <row r="41" spans="1:9" s="1" customFormat="1" ht="30" customHeight="1">
      <c r="A41" s="35"/>
      <c r="B41" s="54"/>
      <c r="C41" s="1149"/>
      <c r="D41" s="18" t="s">
        <v>34</v>
      </c>
      <c r="E41" s="19">
        <v>3</v>
      </c>
      <c r="F41" s="788" t="s">
        <v>267</v>
      </c>
      <c r="G41" s="796">
        <f t="shared" si="3"/>
        <v>6333.3333333333339</v>
      </c>
      <c r="H41" s="795" t="s">
        <v>278</v>
      </c>
    </row>
    <row r="42" spans="1:9" s="1" customFormat="1" ht="30" customHeight="1">
      <c r="A42" s="37"/>
      <c r="B42" s="55"/>
      <c r="C42" s="1150"/>
      <c r="D42" s="18" t="s">
        <v>37</v>
      </c>
      <c r="E42" s="19">
        <v>3</v>
      </c>
      <c r="F42" s="793" t="s">
        <v>268</v>
      </c>
      <c r="G42" s="800">
        <f t="shared" si="3"/>
        <v>7333.333333333333</v>
      </c>
      <c r="H42" s="795" t="s">
        <v>279</v>
      </c>
    </row>
    <row r="43" spans="1:9" s="1" customFormat="1" ht="30" customHeight="1">
      <c r="A43" s="52" t="s">
        <v>157</v>
      </c>
      <c r="B43" s="66" t="s">
        <v>158</v>
      </c>
      <c r="C43" s="56" t="s">
        <v>269</v>
      </c>
      <c r="D43" s="18" t="s">
        <v>26</v>
      </c>
      <c r="E43" s="67">
        <v>0</v>
      </c>
      <c r="F43" s="49">
        <v>0</v>
      </c>
      <c r="G43" s="49">
        <v>0</v>
      </c>
      <c r="H43" s="68"/>
    </row>
    <row r="44" spans="1:9" s="1" customFormat="1" ht="30" customHeight="1">
      <c r="A44" s="35"/>
      <c r="B44" s="69"/>
      <c r="C44" s="70"/>
      <c r="D44" s="18" t="s">
        <v>31</v>
      </c>
      <c r="E44" s="809">
        <v>2</v>
      </c>
      <c r="F44" s="796">
        <v>0</v>
      </c>
      <c r="G44" s="796">
        <v>0</v>
      </c>
      <c r="H44" s="801"/>
    </row>
    <row r="45" spans="1:9" s="1" customFormat="1" ht="30" customHeight="1">
      <c r="A45" s="35"/>
      <c r="B45" s="69"/>
      <c r="C45" s="70"/>
      <c r="D45" s="18" t="s">
        <v>34</v>
      </c>
      <c r="E45" s="809"/>
      <c r="F45" s="796"/>
      <c r="G45" s="796"/>
      <c r="H45" s="802"/>
    </row>
    <row r="46" spans="1:9" s="1" customFormat="1" ht="34.5" customHeight="1">
      <c r="A46" s="37"/>
      <c r="B46" s="55"/>
      <c r="C46" s="73"/>
      <c r="D46" s="18" t="s">
        <v>37</v>
      </c>
      <c r="E46" s="809">
        <v>4</v>
      </c>
      <c r="F46" s="788" t="s">
        <v>116</v>
      </c>
      <c r="G46" s="803">
        <f>F46/E46*100</f>
        <v>100</v>
      </c>
      <c r="H46" s="804" t="s">
        <v>270</v>
      </c>
    </row>
    <row r="47" spans="1:9" s="1" customFormat="1" ht="30" customHeight="1">
      <c r="A47" s="52" t="s">
        <v>250</v>
      </c>
      <c r="B47" s="66" t="s">
        <v>160</v>
      </c>
      <c r="C47" s="603" t="s">
        <v>180</v>
      </c>
      <c r="D47" s="29" t="s">
        <v>26</v>
      </c>
      <c r="E47" s="810"/>
      <c r="F47" s="49">
        <v>0</v>
      </c>
      <c r="G47" s="49">
        <v>0</v>
      </c>
      <c r="H47" s="51"/>
    </row>
    <row r="48" spans="1:9" s="1" customFormat="1" ht="30" customHeight="1">
      <c r="A48" s="35"/>
      <c r="B48" s="69"/>
      <c r="C48" s="70"/>
      <c r="D48" s="18" t="s">
        <v>31</v>
      </c>
      <c r="E48" s="812">
        <v>3</v>
      </c>
      <c r="F48" s="796">
        <v>0</v>
      </c>
      <c r="G48" s="796">
        <v>0</v>
      </c>
      <c r="H48" s="75"/>
    </row>
    <row r="49" spans="1:10" s="1" customFormat="1" ht="30" customHeight="1">
      <c r="A49" s="35"/>
      <c r="B49" s="69"/>
      <c r="C49" s="70"/>
      <c r="D49" s="18" t="s">
        <v>34</v>
      </c>
      <c r="E49" s="811">
        <v>0</v>
      </c>
      <c r="F49" s="796"/>
      <c r="G49" s="796"/>
      <c r="H49" s="75"/>
    </row>
    <row r="50" spans="1:10" s="1" customFormat="1" ht="36.75" customHeight="1">
      <c r="A50" s="37"/>
      <c r="B50" s="55"/>
      <c r="C50" s="70"/>
      <c r="D50" s="47" t="s">
        <v>37</v>
      </c>
      <c r="E50" s="811">
        <v>3</v>
      </c>
      <c r="F50" s="788" t="s">
        <v>53</v>
      </c>
      <c r="G50" s="803">
        <f>F50/E50*100</f>
        <v>100</v>
      </c>
      <c r="H50" s="75" t="s">
        <v>271</v>
      </c>
    </row>
    <row r="51" spans="1:10" s="1" customFormat="1" ht="30" customHeight="1">
      <c r="A51" s="1106" t="s">
        <v>161</v>
      </c>
      <c r="B51" s="66" t="s">
        <v>162</v>
      </c>
      <c r="C51" s="56" t="s">
        <v>434</v>
      </c>
      <c r="D51" s="18" t="s">
        <v>26</v>
      </c>
      <c r="E51" s="809"/>
      <c r="F51" s="49">
        <v>0</v>
      </c>
      <c r="G51" s="49">
        <v>0</v>
      </c>
      <c r="H51" s="75"/>
    </row>
    <row r="52" spans="1:10" s="1" customFormat="1" ht="36" customHeight="1">
      <c r="A52" s="1062"/>
      <c r="B52" s="69"/>
      <c r="C52" s="70"/>
      <c r="D52" s="18" t="s">
        <v>31</v>
      </c>
      <c r="E52" s="809">
        <v>5</v>
      </c>
      <c r="F52" s="796">
        <v>0</v>
      </c>
      <c r="G52" s="796">
        <v>0</v>
      </c>
      <c r="H52" s="805"/>
    </row>
    <row r="53" spans="1:10" s="1" customFormat="1" ht="30" customHeight="1">
      <c r="A53" s="1062"/>
      <c r="B53" s="69"/>
      <c r="C53" s="70"/>
      <c r="D53" s="18" t="s">
        <v>34</v>
      </c>
      <c r="E53" s="67"/>
      <c r="F53" s="796"/>
      <c r="G53" s="796"/>
      <c r="H53" s="75"/>
    </row>
    <row r="54" spans="1:10" s="1" customFormat="1" ht="26.25" customHeight="1">
      <c r="A54" s="37"/>
      <c r="B54" s="55"/>
      <c r="C54" s="70"/>
      <c r="D54" s="47" t="s">
        <v>37</v>
      </c>
      <c r="E54" s="74"/>
      <c r="F54" s="806" t="s">
        <v>70</v>
      </c>
      <c r="G54" s="803" t="e">
        <f>F54/E54*100</f>
        <v>#DIV/0!</v>
      </c>
      <c r="H54" s="805" t="s">
        <v>272</v>
      </c>
    </row>
    <row r="55" spans="1:10" s="1" customFormat="1" ht="27.75" customHeight="1">
      <c r="A55" s="52" t="s">
        <v>166</v>
      </c>
      <c r="B55" s="76" t="s">
        <v>167</v>
      </c>
      <c r="C55" s="1151" t="s">
        <v>52</v>
      </c>
      <c r="D55" s="18" t="s">
        <v>26</v>
      </c>
      <c r="E55" s="19">
        <v>3</v>
      </c>
      <c r="F55" s="78">
        <v>3</v>
      </c>
      <c r="G55" s="79">
        <f t="shared" ref="G55:G63" si="4">F55/E55*100</f>
        <v>100</v>
      </c>
      <c r="H55" s="80" t="s">
        <v>442</v>
      </c>
      <c r="J55" s="2"/>
    </row>
    <row r="56" spans="1:10" s="1" customFormat="1" ht="24" customHeight="1">
      <c r="A56" s="35"/>
      <c r="B56" s="36"/>
      <c r="C56" s="1152"/>
      <c r="D56" s="18" t="s">
        <v>31</v>
      </c>
      <c r="E56" s="19">
        <v>3</v>
      </c>
      <c r="F56" s="788" t="s">
        <v>53</v>
      </c>
      <c r="G56" s="813">
        <f t="shared" si="4"/>
        <v>100</v>
      </c>
      <c r="H56" s="814" t="s">
        <v>251</v>
      </c>
    </row>
    <row r="57" spans="1:10" s="1" customFormat="1" ht="22.5" customHeight="1">
      <c r="A57" s="35"/>
      <c r="B57" s="36"/>
      <c r="C57" s="1152"/>
      <c r="D57" s="18" t="s">
        <v>34</v>
      </c>
      <c r="E57" s="19">
        <v>3</v>
      </c>
      <c r="F57" s="788" t="s">
        <v>53</v>
      </c>
      <c r="G57" s="813">
        <f t="shared" si="4"/>
        <v>100</v>
      </c>
      <c r="H57" s="814" t="s">
        <v>251</v>
      </c>
    </row>
    <row r="58" spans="1:10" s="1" customFormat="1" ht="27.75" customHeight="1">
      <c r="A58" s="35"/>
      <c r="B58" s="38"/>
      <c r="C58" s="1153"/>
      <c r="D58" s="47" t="s">
        <v>37</v>
      </c>
      <c r="E58" s="19">
        <v>3</v>
      </c>
      <c r="F58" s="793" t="s">
        <v>53</v>
      </c>
      <c r="G58" s="813">
        <f t="shared" si="4"/>
        <v>100</v>
      </c>
      <c r="H58" s="814" t="s">
        <v>251</v>
      </c>
    </row>
    <row r="59" spans="1:10" s="1" customFormat="1" ht="30" customHeight="1">
      <c r="A59" s="52" t="s">
        <v>252</v>
      </c>
      <c r="B59" s="76" t="s">
        <v>169</v>
      </c>
      <c r="C59" s="1154" t="s">
        <v>52</v>
      </c>
      <c r="D59" s="18" t="s">
        <v>26</v>
      </c>
      <c r="E59" s="19">
        <v>3</v>
      </c>
      <c r="F59" s="83">
        <v>3</v>
      </c>
      <c r="G59" s="84">
        <f t="shared" si="4"/>
        <v>100</v>
      </c>
      <c r="H59" s="45" t="s">
        <v>443</v>
      </c>
    </row>
    <row r="60" spans="1:10" s="1" customFormat="1" ht="30" customHeight="1">
      <c r="A60" s="35"/>
      <c r="B60" s="36"/>
      <c r="C60" s="1155"/>
      <c r="D60" s="18" t="s">
        <v>31</v>
      </c>
      <c r="E60" s="19">
        <v>3</v>
      </c>
      <c r="F60" s="815" t="s">
        <v>53</v>
      </c>
      <c r="G60" s="816">
        <f t="shared" si="4"/>
        <v>100</v>
      </c>
      <c r="H60" s="794" t="s">
        <v>170</v>
      </c>
    </row>
    <row r="61" spans="1:10" s="1" customFormat="1" ht="30" customHeight="1">
      <c r="A61" s="35"/>
      <c r="B61" s="36"/>
      <c r="C61" s="1155"/>
      <c r="D61" s="18" t="s">
        <v>34</v>
      </c>
      <c r="E61" s="19">
        <v>3</v>
      </c>
      <c r="F61" s="815" t="s">
        <v>53</v>
      </c>
      <c r="G61" s="816">
        <f t="shared" si="4"/>
        <v>100</v>
      </c>
      <c r="H61" s="794" t="s">
        <v>170</v>
      </c>
    </row>
    <row r="62" spans="1:10" s="1" customFormat="1" ht="30" customHeight="1">
      <c r="A62" s="37"/>
      <c r="B62" s="38"/>
      <c r="C62" s="1156"/>
      <c r="D62" s="18" t="s">
        <v>37</v>
      </c>
      <c r="E62" s="19">
        <v>3</v>
      </c>
      <c r="F62" s="815" t="s">
        <v>53</v>
      </c>
      <c r="G62" s="816">
        <f t="shared" si="4"/>
        <v>100</v>
      </c>
      <c r="H62" s="795" t="s">
        <v>170</v>
      </c>
    </row>
    <row r="63" spans="1:10" s="1" customFormat="1" ht="30" customHeight="1">
      <c r="A63" s="52" t="s">
        <v>171</v>
      </c>
      <c r="B63" s="76" t="s">
        <v>172</v>
      </c>
      <c r="C63" s="77" t="s">
        <v>173</v>
      </c>
      <c r="D63" s="18" t="s">
        <v>26</v>
      </c>
      <c r="E63" s="19">
        <v>2</v>
      </c>
      <c r="F63" s="89">
        <v>2</v>
      </c>
      <c r="G63" s="84">
        <f t="shared" si="4"/>
        <v>100</v>
      </c>
      <c r="H63" s="90" t="s">
        <v>444</v>
      </c>
    </row>
    <row r="64" spans="1:10" s="1" customFormat="1" ht="30" customHeight="1">
      <c r="A64" s="35"/>
      <c r="B64" s="36"/>
      <c r="C64" s="81"/>
      <c r="D64" s="18" t="s">
        <v>31</v>
      </c>
      <c r="E64" s="19"/>
      <c r="F64" s="89"/>
      <c r="G64" s="84"/>
      <c r="H64" s="91"/>
    </row>
    <row r="65" spans="1:10" s="1" customFormat="1" ht="30" customHeight="1">
      <c r="A65" s="35"/>
      <c r="B65" s="36"/>
      <c r="C65" s="81"/>
      <c r="D65" s="18" t="s">
        <v>34</v>
      </c>
      <c r="E65" s="817">
        <v>1</v>
      </c>
      <c r="F65" s="815" t="s">
        <v>100</v>
      </c>
      <c r="G65" s="816">
        <f t="shared" ref="G65" si="5">F65/E65*100</f>
        <v>100</v>
      </c>
      <c r="H65" s="798" t="s">
        <v>253</v>
      </c>
    </row>
    <row r="66" spans="1:10" s="1" customFormat="1" ht="30" customHeight="1">
      <c r="A66" s="35"/>
      <c r="B66" s="38"/>
      <c r="C66" s="82"/>
      <c r="D66" s="47" t="s">
        <v>37</v>
      </c>
      <c r="E66" s="817" t="s">
        <v>49</v>
      </c>
      <c r="F66" s="818"/>
      <c r="G66" s="818"/>
      <c r="H66" s="819"/>
    </row>
    <row r="67" spans="1:10" s="1" customFormat="1" ht="69" customHeight="1">
      <c r="A67" s="92" t="s">
        <v>174</v>
      </c>
      <c r="B67" s="1146" t="s">
        <v>175</v>
      </c>
      <c r="C67" s="93" t="s">
        <v>52</v>
      </c>
      <c r="D67" s="18" t="s">
        <v>26</v>
      </c>
      <c r="E67" s="19">
        <v>3</v>
      </c>
      <c r="F67" s="607" t="s">
        <v>53</v>
      </c>
      <c r="G67" s="84">
        <f t="shared" ref="G67:G70" si="6">F67/E67*100</f>
        <v>100</v>
      </c>
      <c r="H67" s="88" t="s">
        <v>445</v>
      </c>
    </row>
    <row r="68" spans="1:10" s="1" customFormat="1" ht="30" customHeight="1">
      <c r="A68" s="35"/>
      <c r="B68" s="1043"/>
      <c r="C68" s="93"/>
      <c r="D68" s="18" t="s">
        <v>31</v>
      </c>
      <c r="E68" s="19">
        <v>3</v>
      </c>
      <c r="F68" s="820" t="s">
        <v>53</v>
      </c>
      <c r="G68" s="816">
        <f t="shared" si="6"/>
        <v>100</v>
      </c>
      <c r="H68" s="798" t="s">
        <v>254</v>
      </c>
    </row>
    <row r="69" spans="1:10" s="1" customFormat="1" ht="30" customHeight="1">
      <c r="A69" s="35"/>
      <c r="B69" s="36"/>
      <c r="C69" s="93"/>
      <c r="D69" s="18" t="s">
        <v>34</v>
      </c>
      <c r="E69" s="19">
        <v>3</v>
      </c>
      <c r="F69" s="820" t="s">
        <v>53</v>
      </c>
      <c r="G69" s="816">
        <f t="shared" si="6"/>
        <v>100</v>
      </c>
      <c r="H69" s="798" t="s">
        <v>254</v>
      </c>
    </row>
    <row r="70" spans="1:10" s="1" customFormat="1" ht="33" customHeight="1">
      <c r="A70" s="37"/>
      <c r="B70" s="38"/>
      <c r="C70" s="93"/>
      <c r="D70" s="47" t="s">
        <v>37</v>
      </c>
      <c r="E70" s="19">
        <v>3</v>
      </c>
      <c r="F70" s="820" t="s">
        <v>53</v>
      </c>
      <c r="G70" s="816">
        <f t="shared" si="6"/>
        <v>100</v>
      </c>
      <c r="H70" s="798" t="s">
        <v>273</v>
      </c>
    </row>
    <row r="71" spans="1:10" s="1" customFormat="1" ht="30" customHeight="1">
      <c r="A71" s="1135" t="s">
        <v>178</v>
      </c>
      <c r="B71" s="76" t="s">
        <v>179</v>
      </c>
      <c r="C71" s="1157" t="s">
        <v>163</v>
      </c>
      <c r="D71" s="18" t="s">
        <v>26</v>
      </c>
      <c r="E71" s="19">
        <v>4</v>
      </c>
      <c r="F71" s="95">
        <v>1</v>
      </c>
      <c r="G71" s="84">
        <f t="shared" ref="G71:G78" si="7">F71/E71*100</f>
        <v>25</v>
      </c>
      <c r="H71" s="53" t="s">
        <v>446</v>
      </c>
      <c r="J71" s="2"/>
    </row>
    <row r="72" spans="1:10" s="1" customFormat="1" ht="30" customHeight="1">
      <c r="A72" s="1062"/>
      <c r="B72" s="36"/>
      <c r="C72" s="1158"/>
      <c r="D72" s="18" t="s">
        <v>31</v>
      </c>
      <c r="E72" s="19">
        <v>4</v>
      </c>
      <c r="F72" s="820" t="s">
        <v>70</v>
      </c>
      <c r="G72" s="816">
        <f t="shared" si="7"/>
        <v>50</v>
      </c>
      <c r="H72" s="75" t="s">
        <v>255</v>
      </c>
    </row>
    <row r="73" spans="1:10" s="1" customFormat="1" ht="30" customHeight="1">
      <c r="A73" s="1062"/>
      <c r="B73" s="36"/>
      <c r="C73" s="1158"/>
      <c r="D73" s="18" t="s">
        <v>34</v>
      </c>
      <c r="E73" s="19">
        <v>4</v>
      </c>
      <c r="F73" s="821">
        <v>2</v>
      </c>
      <c r="G73" s="816">
        <f t="shared" si="7"/>
        <v>50</v>
      </c>
      <c r="H73" s="75" t="s">
        <v>255</v>
      </c>
    </row>
    <row r="74" spans="1:10" s="1" customFormat="1" ht="30" customHeight="1">
      <c r="A74" s="35"/>
      <c r="B74" s="36"/>
      <c r="C74" s="1159"/>
      <c r="D74" s="47" t="s">
        <v>37</v>
      </c>
      <c r="E74" s="19">
        <v>4</v>
      </c>
      <c r="F74" s="820" t="s">
        <v>70</v>
      </c>
      <c r="G74" s="816">
        <f t="shared" si="7"/>
        <v>50</v>
      </c>
      <c r="H74" s="75" t="s">
        <v>255</v>
      </c>
    </row>
    <row r="75" spans="1:10" s="1" customFormat="1" ht="30" customHeight="1">
      <c r="A75" s="52" t="s">
        <v>181</v>
      </c>
      <c r="B75" s="76" t="s">
        <v>182</v>
      </c>
      <c r="C75" s="1157" t="s">
        <v>435</v>
      </c>
      <c r="D75" s="18" t="s">
        <v>26</v>
      </c>
      <c r="E75" s="947">
        <v>5</v>
      </c>
      <c r="F75" s="824" t="s">
        <v>116</v>
      </c>
      <c r="G75" s="816">
        <f t="shared" si="7"/>
        <v>80</v>
      </c>
      <c r="H75" s="822" t="s">
        <v>256</v>
      </c>
      <c r="I75" s="126"/>
    </row>
    <row r="76" spans="1:10" s="1" customFormat="1" ht="39" customHeight="1">
      <c r="A76" s="35"/>
      <c r="B76" s="36"/>
      <c r="C76" s="1158"/>
      <c r="D76" s="18" t="s">
        <v>31</v>
      </c>
      <c r="E76" s="96">
        <v>5</v>
      </c>
      <c r="F76" s="820" t="s">
        <v>53</v>
      </c>
      <c r="G76" s="816">
        <f t="shared" si="7"/>
        <v>60</v>
      </c>
      <c r="H76" s="822" t="s">
        <v>282</v>
      </c>
      <c r="I76" s="126"/>
    </row>
    <row r="77" spans="1:10" s="1" customFormat="1" ht="35.25" customHeight="1">
      <c r="A77" s="35"/>
      <c r="B77" s="36"/>
      <c r="C77" s="1158"/>
      <c r="D77" s="18" t="s">
        <v>34</v>
      </c>
      <c r="E77" s="96">
        <v>5</v>
      </c>
      <c r="F77" s="820" t="s">
        <v>156</v>
      </c>
      <c r="G77" s="816">
        <v>0</v>
      </c>
      <c r="H77" s="822"/>
      <c r="I77" s="126"/>
    </row>
    <row r="78" spans="1:10" s="1" customFormat="1" ht="30" customHeight="1">
      <c r="A78" s="37"/>
      <c r="B78" s="38"/>
      <c r="C78" s="1159"/>
      <c r="D78" s="18" t="s">
        <v>37</v>
      </c>
      <c r="E78" s="96">
        <v>6</v>
      </c>
      <c r="F78" s="821">
        <v>7</v>
      </c>
      <c r="G78" s="816">
        <f t="shared" si="7"/>
        <v>116.66666666666667</v>
      </c>
      <c r="H78" s="822" t="s">
        <v>283</v>
      </c>
      <c r="I78" s="126"/>
    </row>
    <row r="79" spans="1:10" s="2" customFormat="1" ht="24.75" customHeight="1">
      <c r="A79" s="1162" t="s">
        <v>183</v>
      </c>
      <c r="B79" s="1146" t="s">
        <v>184</v>
      </c>
      <c r="C79" s="1157" t="s">
        <v>180</v>
      </c>
      <c r="D79" s="18" t="s">
        <v>26</v>
      </c>
      <c r="E79" s="96" t="s">
        <v>49</v>
      </c>
      <c r="F79" s="97">
        <v>0</v>
      </c>
      <c r="G79" s="98">
        <v>0</v>
      </c>
      <c r="H79" s="99">
        <v>100</v>
      </c>
    </row>
    <row r="80" spans="1:10" s="1" customFormat="1" ht="32.25" customHeight="1">
      <c r="A80" s="1163"/>
      <c r="B80" s="1096"/>
      <c r="C80" s="1158"/>
      <c r="D80" s="18" t="s">
        <v>31</v>
      </c>
      <c r="E80" s="96">
        <v>3</v>
      </c>
      <c r="F80" s="97">
        <v>0</v>
      </c>
      <c r="G80" s="84"/>
      <c r="H80" s="50"/>
    </row>
    <row r="81" spans="1:8" s="1" customFormat="1" ht="32.25" customHeight="1">
      <c r="A81" s="100"/>
      <c r="B81" s="101"/>
      <c r="C81" s="1158"/>
      <c r="D81" s="18" t="s">
        <v>34</v>
      </c>
      <c r="E81" s="96"/>
      <c r="F81" s="821">
        <v>1</v>
      </c>
      <c r="G81" s="796" t="e">
        <f>F81/E81*100</f>
        <v>#DIV/0!</v>
      </c>
      <c r="H81" s="51" t="s">
        <v>257</v>
      </c>
    </row>
    <row r="82" spans="1:8" s="1" customFormat="1" ht="24.75" customHeight="1">
      <c r="A82" s="100"/>
      <c r="B82" s="101"/>
      <c r="C82" s="1158"/>
      <c r="D82" s="47" t="s">
        <v>37</v>
      </c>
      <c r="E82" s="645" t="s">
        <v>49</v>
      </c>
      <c r="F82" s="646"/>
      <c r="G82" s="647"/>
      <c r="H82" s="75"/>
    </row>
    <row r="83" spans="1:8" s="1" customFormat="1" ht="30" customHeight="1">
      <c r="A83" s="1162" t="s">
        <v>185</v>
      </c>
      <c r="B83" s="1146" t="s">
        <v>186</v>
      </c>
      <c r="C83" s="1157" t="s">
        <v>436</v>
      </c>
      <c r="D83" s="18" t="s">
        <v>26</v>
      </c>
      <c r="E83" s="601">
        <v>2</v>
      </c>
      <c r="F83" s="103">
        <v>1</v>
      </c>
      <c r="G83" s="103">
        <f>F83/E83*100</f>
        <v>50</v>
      </c>
      <c r="H83" s="827" t="s">
        <v>447</v>
      </c>
    </row>
    <row r="84" spans="1:8" ht="26.25" customHeight="1">
      <c r="A84" s="1163"/>
      <c r="B84" s="1111"/>
      <c r="C84" s="1158"/>
      <c r="D84" s="18" t="s">
        <v>31</v>
      </c>
      <c r="E84" s="102">
        <v>5</v>
      </c>
      <c r="F84" s="788" t="s">
        <v>144</v>
      </c>
      <c r="G84" s="816">
        <f t="shared" ref="G84:G86" si="8">F84/E84*100</f>
        <v>120</v>
      </c>
      <c r="H84" s="825" t="s">
        <v>258</v>
      </c>
    </row>
    <row r="85" spans="1:8" ht="23.25" customHeight="1">
      <c r="A85" s="100"/>
      <c r="B85" s="1111"/>
      <c r="C85" s="1158"/>
      <c r="D85" s="18" t="s">
        <v>34</v>
      </c>
      <c r="E85" s="104">
        <v>3</v>
      </c>
      <c r="F85" s="788" t="s">
        <v>53</v>
      </c>
      <c r="G85" s="816">
        <f t="shared" si="8"/>
        <v>100</v>
      </c>
      <c r="H85" s="825" t="s">
        <v>284</v>
      </c>
    </row>
    <row r="86" spans="1:8" ht="27.75" customHeight="1">
      <c r="A86" s="105"/>
      <c r="B86" s="106"/>
      <c r="C86" s="1160"/>
      <c r="D86" s="107" t="s">
        <v>37</v>
      </c>
      <c r="E86" s="108">
        <v>2</v>
      </c>
      <c r="F86" s="826" t="s">
        <v>100</v>
      </c>
      <c r="G86" s="816">
        <f t="shared" si="8"/>
        <v>50</v>
      </c>
      <c r="H86" s="825" t="s">
        <v>285</v>
      </c>
    </row>
    <row r="87" spans="1:8" ht="26.25" customHeight="1">
      <c r="A87" s="109"/>
      <c r="B87" s="110"/>
      <c r="C87" s="111"/>
      <c r="D87" s="112"/>
      <c r="E87" s="113"/>
      <c r="F87" s="1161" t="s">
        <v>437</v>
      </c>
      <c r="G87" s="1161"/>
      <c r="H87" s="1161"/>
    </row>
    <row r="88" spans="1:8" ht="16.5">
      <c r="A88" s="109"/>
      <c r="B88" s="110" t="s">
        <v>199</v>
      </c>
      <c r="C88" s="111"/>
      <c r="D88" s="112"/>
      <c r="E88" s="113"/>
      <c r="F88" s="1130" t="s">
        <v>201</v>
      </c>
      <c r="G88" s="1130"/>
      <c r="H88" s="114"/>
    </row>
    <row r="89" spans="1:8" ht="18.75" customHeight="1">
      <c r="A89" s="115"/>
      <c r="B89" s="110" t="s">
        <v>259</v>
      </c>
      <c r="C89" s="111"/>
      <c r="D89" s="112"/>
      <c r="E89" s="113"/>
      <c r="F89" s="1130" t="s">
        <v>260</v>
      </c>
      <c r="G89" s="1130"/>
      <c r="H89" s="114"/>
    </row>
    <row r="90" spans="1:8" ht="16.5">
      <c r="A90" s="109"/>
      <c r="B90" s="110"/>
      <c r="C90" s="111"/>
      <c r="D90" s="112"/>
      <c r="E90" s="113"/>
      <c r="F90" s="116"/>
      <c r="G90" s="117"/>
      <c r="H90" s="114"/>
    </row>
    <row r="91" spans="1:8" ht="16.5">
      <c r="A91" s="109"/>
      <c r="B91" s="110"/>
      <c r="C91" s="111"/>
      <c r="D91" s="112"/>
      <c r="E91" s="113"/>
      <c r="F91" s="116"/>
      <c r="G91" s="117"/>
      <c r="H91" s="114"/>
    </row>
    <row r="92" spans="1:8" ht="18.75" customHeight="1">
      <c r="A92" s="118"/>
      <c r="B92" s="119"/>
      <c r="C92" s="120"/>
      <c r="D92" s="120"/>
      <c r="E92" s="121"/>
      <c r="F92" s="122"/>
      <c r="G92" s="122"/>
      <c r="H92" s="118"/>
    </row>
    <row r="93" spans="1:8" ht="16.5">
      <c r="A93" s="118"/>
      <c r="B93" s="123" t="s">
        <v>261</v>
      </c>
      <c r="C93" s="120"/>
      <c r="D93" s="120"/>
      <c r="E93" s="121"/>
      <c r="F93" s="124" t="s">
        <v>202</v>
      </c>
      <c r="G93" s="124"/>
      <c r="H93" s="118"/>
    </row>
    <row r="94" spans="1:8" ht="16.5">
      <c r="A94" s="118"/>
      <c r="B94" s="118" t="s">
        <v>262</v>
      </c>
      <c r="C94" s="120"/>
      <c r="D94" s="120"/>
      <c r="E94" s="121"/>
      <c r="F94" s="122" t="s">
        <v>216</v>
      </c>
      <c r="G94" s="122"/>
      <c r="H94" s="118"/>
    </row>
    <row r="95" spans="1:8" ht="16.5">
      <c r="A95" s="118"/>
      <c r="B95" s="119"/>
      <c r="C95" s="120"/>
      <c r="D95" s="120"/>
      <c r="E95" s="118"/>
      <c r="F95" s="122" t="s">
        <v>203</v>
      </c>
      <c r="G95" s="120"/>
      <c r="H95" s="118"/>
    </row>
    <row r="96" spans="1:8" ht="16.5">
      <c r="A96" s="118"/>
      <c r="B96" s="119"/>
      <c r="C96" s="120"/>
      <c r="D96" s="120"/>
      <c r="E96" s="118"/>
      <c r="F96" s="125"/>
      <c r="G96" s="120"/>
      <c r="H96" s="118"/>
    </row>
    <row r="97" spans="1:8" ht="16.5">
      <c r="A97" s="118"/>
      <c r="B97" s="119"/>
      <c r="C97" s="120"/>
      <c r="D97" s="120"/>
      <c r="E97" s="118"/>
      <c r="F97" s="125"/>
      <c r="G97" s="120"/>
      <c r="H97" s="118"/>
    </row>
  </sheetData>
  <mergeCells count="44">
    <mergeCell ref="A1:H1"/>
    <mergeCell ref="A2:H2"/>
    <mergeCell ref="A3:H3"/>
    <mergeCell ref="A4:G4"/>
    <mergeCell ref="D5:E5"/>
    <mergeCell ref="H4:H5"/>
    <mergeCell ref="D6:E6"/>
    <mergeCell ref="F87:H87"/>
    <mergeCell ref="F88:G88"/>
    <mergeCell ref="F89:G89"/>
    <mergeCell ref="A7:A8"/>
    <mergeCell ref="A11:A12"/>
    <mergeCell ref="A19:A20"/>
    <mergeCell ref="A27:A28"/>
    <mergeCell ref="A31:A32"/>
    <mergeCell ref="A39:A40"/>
    <mergeCell ref="A71:A73"/>
    <mergeCell ref="A79:A80"/>
    <mergeCell ref="A83:A84"/>
    <mergeCell ref="B7:B8"/>
    <mergeCell ref="B11:B12"/>
    <mergeCell ref="B67:B68"/>
    <mergeCell ref="B79:B80"/>
    <mergeCell ref="B15:B16"/>
    <mergeCell ref="B19:B20"/>
    <mergeCell ref="B23:B24"/>
    <mergeCell ref="B27:B28"/>
    <mergeCell ref="B31:B32"/>
    <mergeCell ref="A51:A53"/>
    <mergeCell ref="B83:B85"/>
    <mergeCell ref="C19:C22"/>
    <mergeCell ref="C23:C26"/>
    <mergeCell ref="C27:C30"/>
    <mergeCell ref="C31:C34"/>
    <mergeCell ref="C35:C38"/>
    <mergeCell ref="C39:C42"/>
    <mergeCell ref="C55:C58"/>
    <mergeCell ref="C59:C62"/>
    <mergeCell ref="C71:C74"/>
    <mergeCell ref="C75:C78"/>
    <mergeCell ref="C79:C82"/>
    <mergeCell ref="C83:C86"/>
    <mergeCell ref="B35:B36"/>
    <mergeCell ref="B39:B40"/>
  </mergeCells>
  <phoneticPr fontId="77" type="noConversion"/>
  <pageMargins left="0.74" right="0" top="0.54" bottom="0.46" header="0.18" footer="0.2"/>
  <pageSetup paperSize="5" scale="81" orientation="landscape" horizontalDpi="4294967293" r:id="rId1"/>
  <rowBreaks count="3" manualBreakCount="3">
    <brk id="22" max="9" man="1"/>
    <brk id="38" max="9" man="1"/>
    <brk id="5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4DDA-7256-49B9-A328-7BE589B000D0}">
  <dimension ref="A1:AH92"/>
  <sheetViews>
    <sheetView topLeftCell="A68" workbookViewId="0">
      <selection activeCell="L73" sqref="L73"/>
    </sheetView>
  </sheetViews>
  <sheetFormatPr defaultColWidth="9.140625" defaultRowHeight="16.5"/>
  <cols>
    <col min="1" max="1" width="3.5703125" style="718" customWidth="1"/>
    <col min="2" max="2" width="3.7109375" style="718" customWidth="1"/>
    <col min="3" max="3" width="14.140625" style="718" customWidth="1"/>
    <col min="4" max="4" width="13.140625" style="718" customWidth="1"/>
    <col min="5" max="6" width="4.7109375" style="718" customWidth="1"/>
    <col min="7" max="7" width="5.7109375" style="718" customWidth="1"/>
    <col min="8" max="8" width="8" style="718" customWidth="1"/>
    <col min="9" max="9" width="4.7109375" style="718" customWidth="1"/>
    <col min="10" max="10" width="11.28515625" style="718" customWidth="1"/>
    <col min="11" max="11" width="4.7109375" style="718" customWidth="1"/>
    <col min="12" max="12" width="9.140625" style="718"/>
    <col min="13" max="18" width="4.7109375" style="718" customWidth="1"/>
    <col min="19" max="19" width="5.140625" style="718" customWidth="1"/>
    <col min="20" max="20" width="9.140625" style="718"/>
    <col min="21" max="21" width="6.7109375" style="718" customWidth="1"/>
    <col min="22" max="22" width="7.7109375" style="718" customWidth="1"/>
    <col min="23" max="23" width="7.140625" style="718" customWidth="1"/>
    <col min="24" max="24" width="9" style="718" customWidth="1"/>
    <col min="25" max="25" width="6.42578125" style="718" customWidth="1"/>
    <col min="26" max="26" width="7.28515625" style="718" customWidth="1"/>
    <col min="27" max="27" width="10.85546875" style="717" customWidth="1"/>
    <col min="28" max="28" width="8.28515625" style="717" customWidth="1"/>
    <col min="29" max="30" width="9.140625" style="718"/>
    <col min="31" max="33" width="9.140625" style="719"/>
    <col min="34" max="34" width="9.140625" style="718"/>
    <col min="35" max="16384" width="9.140625" style="764"/>
  </cols>
  <sheetData>
    <row r="1" spans="1:32">
      <c r="A1" s="1197" t="s">
        <v>305</v>
      </c>
      <c r="B1" s="1197"/>
      <c r="C1" s="1197"/>
      <c r="D1" s="1197"/>
      <c r="E1" s="1197"/>
      <c r="F1" s="1197"/>
      <c r="G1" s="1197"/>
      <c r="H1" s="1197"/>
      <c r="I1" s="1197"/>
      <c r="J1" s="1197"/>
      <c r="K1" s="1197"/>
      <c r="L1" s="1197"/>
      <c r="M1" s="1197"/>
      <c r="N1" s="1197"/>
      <c r="O1" s="1197"/>
      <c r="P1" s="1197"/>
      <c r="Q1" s="1197"/>
      <c r="R1" s="1197"/>
      <c r="S1" s="1197"/>
      <c r="T1" s="1197"/>
      <c r="U1" s="1197"/>
      <c r="V1" s="1197"/>
      <c r="W1" s="1197"/>
      <c r="X1" s="1197"/>
      <c r="Y1" s="1197"/>
      <c r="Z1" s="1197"/>
    </row>
    <row r="2" spans="1:32">
      <c r="A2" s="1197" t="s">
        <v>306</v>
      </c>
      <c r="B2" s="1197"/>
      <c r="C2" s="1197"/>
      <c r="D2" s="1197"/>
      <c r="E2" s="1197"/>
      <c r="F2" s="1197"/>
      <c r="G2" s="1197"/>
      <c r="H2" s="1197"/>
      <c r="I2" s="1197"/>
      <c r="J2" s="1197"/>
      <c r="K2" s="1197"/>
      <c r="L2" s="1197"/>
      <c r="M2" s="1197"/>
      <c r="N2" s="1197"/>
      <c r="O2" s="1197"/>
      <c r="P2" s="1197"/>
      <c r="Q2" s="1197"/>
      <c r="R2" s="1197"/>
      <c r="S2" s="1197"/>
      <c r="T2" s="1197"/>
      <c r="U2" s="1197"/>
      <c r="V2" s="1197"/>
      <c r="W2" s="1197"/>
      <c r="X2" s="1197"/>
      <c r="Y2" s="1197"/>
      <c r="Z2" s="1197"/>
    </row>
    <row r="3" spans="1:32">
      <c r="A3" s="1198" t="s">
        <v>307</v>
      </c>
      <c r="B3" s="1198"/>
      <c r="C3" s="1198"/>
      <c r="D3" s="1198"/>
      <c r="E3" s="1198"/>
      <c r="F3" s="1198"/>
      <c r="G3" s="1198"/>
      <c r="H3" s="1198"/>
      <c r="I3" s="1198"/>
      <c r="J3" s="1198"/>
      <c r="K3" s="1198"/>
      <c r="L3" s="1198"/>
      <c r="M3" s="1198"/>
      <c r="N3" s="1198"/>
      <c r="O3" s="1198"/>
      <c r="P3" s="1198"/>
      <c r="Q3" s="1198"/>
      <c r="R3" s="1198"/>
      <c r="S3" s="1198"/>
      <c r="T3" s="1198"/>
      <c r="U3" s="1198"/>
      <c r="V3" s="1198"/>
      <c r="W3" s="1198"/>
      <c r="X3" s="1198"/>
      <c r="Y3" s="1198"/>
      <c r="Z3" s="1198"/>
    </row>
    <row r="4" spans="1:32" ht="14.65" customHeight="1" thickBot="1"/>
    <row r="5" spans="1:32" ht="55.9" customHeight="1">
      <c r="A5" s="720" t="s">
        <v>263</v>
      </c>
      <c r="B5" s="721" t="s">
        <v>308</v>
      </c>
      <c r="C5" s="721" t="s">
        <v>309</v>
      </c>
      <c r="D5" s="721" t="s">
        <v>310</v>
      </c>
      <c r="E5" s="1199" t="s">
        <v>311</v>
      </c>
      <c r="F5" s="1199"/>
      <c r="G5" s="1199" t="s">
        <v>312</v>
      </c>
      <c r="H5" s="1199"/>
      <c r="I5" s="1199" t="s">
        <v>313</v>
      </c>
      <c r="J5" s="1199"/>
      <c r="K5" s="1199" t="s">
        <v>314</v>
      </c>
      <c r="L5" s="1199"/>
      <c r="M5" s="1199"/>
      <c r="N5" s="1199"/>
      <c r="O5" s="1199"/>
      <c r="P5" s="1199"/>
      <c r="Q5" s="1199"/>
      <c r="R5" s="1199"/>
      <c r="S5" s="1199" t="s">
        <v>315</v>
      </c>
      <c r="T5" s="1199"/>
      <c r="U5" s="1194" t="s">
        <v>316</v>
      </c>
      <c r="V5" s="1194"/>
      <c r="W5" s="1199" t="s">
        <v>317</v>
      </c>
      <c r="X5" s="1199"/>
      <c r="Y5" s="1199" t="s">
        <v>318</v>
      </c>
      <c r="Z5" s="1200"/>
      <c r="AA5" s="721" t="s">
        <v>319</v>
      </c>
      <c r="AB5" s="722" t="s">
        <v>320</v>
      </c>
    </row>
    <row r="6" spans="1:32">
      <c r="A6" s="723"/>
      <c r="B6" s="724"/>
      <c r="C6" s="725"/>
      <c r="D6" s="725"/>
      <c r="E6" s="1180"/>
      <c r="F6" s="1180"/>
      <c r="G6" s="1195"/>
      <c r="H6" s="1196"/>
      <c r="I6" s="1191"/>
      <c r="J6" s="1191"/>
      <c r="K6" s="1180" t="s">
        <v>321</v>
      </c>
      <c r="L6" s="1180"/>
      <c r="M6" s="1180" t="s">
        <v>322</v>
      </c>
      <c r="N6" s="1180"/>
      <c r="O6" s="1180" t="s">
        <v>323</v>
      </c>
      <c r="P6" s="1180"/>
      <c r="Q6" s="1180" t="s">
        <v>324</v>
      </c>
      <c r="R6" s="1180"/>
      <c r="S6" s="1195"/>
      <c r="T6" s="1196"/>
      <c r="U6" s="1180"/>
      <c r="V6" s="1180"/>
      <c r="W6" s="1191"/>
      <c r="X6" s="1191"/>
      <c r="Y6" s="1191"/>
      <c r="Z6" s="1192"/>
      <c r="AA6" s="725"/>
      <c r="AB6" s="727"/>
    </row>
    <row r="7" spans="1:32" ht="15" customHeight="1">
      <c r="A7" s="1193">
        <v>1</v>
      </c>
      <c r="B7" s="1194">
        <v>2</v>
      </c>
      <c r="C7" s="1194">
        <v>3</v>
      </c>
      <c r="D7" s="1194">
        <v>4</v>
      </c>
      <c r="E7" s="1180">
        <v>5</v>
      </c>
      <c r="F7" s="1180"/>
      <c r="G7" s="1190">
        <v>6</v>
      </c>
      <c r="H7" s="1190"/>
      <c r="I7" s="1180">
        <v>7</v>
      </c>
      <c r="J7" s="1180"/>
      <c r="K7" s="1180">
        <v>8</v>
      </c>
      <c r="L7" s="1180"/>
      <c r="M7" s="1180">
        <v>9</v>
      </c>
      <c r="N7" s="1180"/>
      <c r="O7" s="1180">
        <v>10</v>
      </c>
      <c r="P7" s="1180"/>
      <c r="Q7" s="1180">
        <v>11</v>
      </c>
      <c r="R7" s="1180"/>
      <c r="S7" s="1190">
        <v>12</v>
      </c>
      <c r="T7" s="1190"/>
      <c r="U7" s="1190" t="s">
        <v>325</v>
      </c>
      <c r="V7" s="1190"/>
      <c r="W7" s="1180" t="s">
        <v>326</v>
      </c>
      <c r="X7" s="1180"/>
      <c r="Y7" s="1180" t="s">
        <v>327</v>
      </c>
      <c r="Z7" s="1180"/>
      <c r="AA7" s="726">
        <v>16</v>
      </c>
      <c r="AB7" s="729">
        <v>17</v>
      </c>
    </row>
    <row r="8" spans="1:32">
      <c r="A8" s="1193"/>
      <c r="B8" s="1194"/>
      <c r="C8" s="1194"/>
      <c r="D8" s="1194"/>
      <c r="E8" s="730" t="s">
        <v>328</v>
      </c>
      <c r="F8" s="730" t="s">
        <v>329</v>
      </c>
      <c r="G8" s="730" t="s">
        <v>328</v>
      </c>
      <c r="H8" s="730" t="s">
        <v>329</v>
      </c>
      <c r="I8" s="730" t="s">
        <v>328</v>
      </c>
      <c r="J8" s="730" t="s">
        <v>329</v>
      </c>
      <c r="K8" s="730" t="s">
        <v>328</v>
      </c>
      <c r="L8" s="730" t="s">
        <v>329</v>
      </c>
      <c r="M8" s="730" t="s">
        <v>328</v>
      </c>
      <c r="N8" s="730" t="s">
        <v>329</v>
      </c>
      <c r="O8" s="730" t="s">
        <v>328</v>
      </c>
      <c r="P8" s="730" t="s">
        <v>329</v>
      </c>
      <c r="Q8" s="730" t="s">
        <v>328</v>
      </c>
      <c r="R8" s="730" t="s">
        <v>329</v>
      </c>
      <c r="S8" s="730" t="s">
        <v>328</v>
      </c>
      <c r="T8" s="730" t="s">
        <v>329</v>
      </c>
      <c r="U8" s="730" t="s">
        <v>328</v>
      </c>
      <c r="V8" s="730" t="s">
        <v>329</v>
      </c>
      <c r="W8" s="730" t="s">
        <v>328</v>
      </c>
      <c r="X8" s="730" t="s">
        <v>329</v>
      </c>
      <c r="Y8" s="730" t="s">
        <v>328</v>
      </c>
      <c r="Z8" s="731" t="s">
        <v>329</v>
      </c>
      <c r="AA8" s="732"/>
      <c r="AB8" s="732"/>
    </row>
    <row r="9" spans="1:32">
      <c r="A9" s="728"/>
      <c r="B9" s="733"/>
      <c r="C9" s="1181" t="s">
        <v>330</v>
      </c>
      <c r="D9" s="1182"/>
      <c r="E9" s="1183"/>
      <c r="F9" s="1184"/>
      <c r="G9" s="1183"/>
      <c r="H9" s="1184"/>
      <c r="I9" s="1185"/>
      <c r="J9" s="1171"/>
      <c r="K9" s="1186"/>
      <c r="L9" s="1186"/>
      <c r="M9" s="1186"/>
      <c r="N9" s="1186"/>
      <c r="O9" s="1186"/>
      <c r="P9" s="1186"/>
      <c r="Q9" s="1186"/>
      <c r="R9" s="1186"/>
      <c r="S9" s="1171"/>
      <c r="T9" s="1171"/>
      <c r="U9" s="1187"/>
      <c r="V9" s="1187"/>
      <c r="W9" s="1183"/>
      <c r="X9" s="1184"/>
      <c r="Y9" s="1188"/>
      <c r="Z9" s="1189"/>
      <c r="AA9" s="732"/>
      <c r="AB9" s="732"/>
    </row>
    <row r="10" spans="1:32" ht="76.5">
      <c r="A10" s="728"/>
      <c r="B10" s="733"/>
      <c r="C10" s="743" t="s">
        <v>331</v>
      </c>
      <c r="D10" s="744"/>
      <c r="E10" s="745"/>
      <c r="F10" s="746">
        <f>0+F11+F16+F19+F21+F24+F31+F35+F40</f>
        <v>0</v>
      </c>
      <c r="G10" s="745"/>
      <c r="H10" s="746">
        <f>0+H11+H16+H19+H21+H24+H31+H35+H40</f>
        <v>0</v>
      </c>
      <c r="I10" s="747"/>
      <c r="J10" s="748">
        <f>0+J11+J16+J19+J21+J24+J31+J35+J40</f>
        <v>2814041000</v>
      </c>
      <c r="K10" s="749"/>
      <c r="L10" s="749">
        <f>0+L11+L16+L19+L21+L24+L31+L35+L40</f>
        <v>589872378</v>
      </c>
      <c r="M10" s="749"/>
      <c r="N10" s="749">
        <f>0+N11+N16+N19+N21+N24+N31+N35+N40</f>
        <v>0</v>
      </c>
      <c r="O10" s="749"/>
      <c r="P10" s="749">
        <f>0+P11+P16+P19+P21+P24+P31+P35+P40</f>
        <v>0</v>
      </c>
      <c r="Q10" s="749"/>
      <c r="R10" s="749">
        <f>0+R11+R16+R19+R21+R24+R31+R35+R40</f>
        <v>0</v>
      </c>
      <c r="S10" s="748"/>
      <c r="T10" s="748">
        <f>0+T11+T16+T19+T21+T24+T31+T35+T40</f>
        <v>589872378</v>
      </c>
      <c r="U10" s="750"/>
      <c r="V10" s="750">
        <f t="shared" ref="V10:V44" si="0">IFERROR(T10/J10,0)</f>
        <v>0.20961754928233101</v>
      </c>
      <c r="W10" s="745"/>
      <c r="X10" s="746">
        <f>0+X11+X16+X19+X21+X24+X31+X35+X40</f>
        <v>589872378</v>
      </c>
      <c r="Y10" s="751"/>
      <c r="Z10" s="752">
        <f>IFERROR(X10/F10,0)</f>
        <v>0</v>
      </c>
      <c r="AA10" s="732" t="s">
        <v>332</v>
      </c>
      <c r="AB10" s="732"/>
    </row>
    <row r="11" spans="1:32" ht="89.25">
      <c r="A11" s="728"/>
      <c r="B11" s="733"/>
      <c r="C11" s="753" t="s">
        <v>333</v>
      </c>
      <c r="D11" s="754" t="s">
        <v>334</v>
      </c>
      <c r="E11" s="755"/>
      <c r="F11" s="756">
        <f>0+F12+F13+F14+F15</f>
        <v>0</v>
      </c>
      <c r="G11" s="755">
        <v>0</v>
      </c>
      <c r="H11" s="756">
        <f>0+H12+H13+H14+H15</f>
        <v>0</v>
      </c>
      <c r="I11" s="757">
        <v>1</v>
      </c>
      <c r="J11" s="758">
        <f>0+J12+J13+J14+J15</f>
        <v>41582700</v>
      </c>
      <c r="K11" s="759">
        <v>0</v>
      </c>
      <c r="L11" s="759">
        <f>0+L12+L13+L14+L15</f>
        <v>6691300</v>
      </c>
      <c r="M11" s="759"/>
      <c r="N11" s="759">
        <f>0+N12+N13+N14+N15</f>
        <v>0</v>
      </c>
      <c r="O11" s="759"/>
      <c r="P11" s="759">
        <f>0+P12+P13+P14+P15</f>
        <v>0</v>
      </c>
      <c r="Q11" s="759"/>
      <c r="R11" s="759">
        <f>0+R12+R13+R14+R15</f>
        <v>0</v>
      </c>
      <c r="S11" s="758">
        <f t="shared" ref="S11:S16" si="1">SUM(K11)</f>
        <v>0</v>
      </c>
      <c r="T11" s="758">
        <f>0+T12+T13+T14+T15</f>
        <v>6691300</v>
      </c>
      <c r="U11" s="760">
        <f>IFERROR(S11/I11,0)</f>
        <v>0</v>
      </c>
      <c r="V11" s="760">
        <f t="shared" si="0"/>
        <v>0.16091547686898638</v>
      </c>
      <c r="W11" s="755">
        <f>G11</f>
        <v>0</v>
      </c>
      <c r="X11" s="756">
        <f>0+X12+X13+X14+X15</f>
        <v>6691300</v>
      </c>
      <c r="Y11" s="761">
        <f t="shared" ref="Y11:Z44" si="2">IFERROR(W11/E11,0)</f>
        <v>0</v>
      </c>
      <c r="Z11" s="762">
        <f>0+Z12+Z13+Z14+Z15</f>
        <v>0</v>
      </c>
      <c r="AA11" s="732"/>
      <c r="AB11" s="732"/>
    </row>
    <row r="12" spans="1:32" ht="63.75">
      <c r="A12" s="728"/>
      <c r="B12" s="733"/>
      <c r="C12" s="763" t="s">
        <v>97</v>
      </c>
      <c r="D12" s="734" t="s">
        <v>335</v>
      </c>
      <c r="E12" s="735"/>
      <c r="F12" s="736">
        <v>0</v>
      </c>
      <c r="G12" s="735">
        <v>0</v>
      </c>
      <c r="H12" s="736">
        <v>0</v>
      </c>
      <c r="I12" s="737">
        <v>3</v>
      </c>
      <c r="J12" s="738">
        <v>19047700</v>
      </c>
      <c r="K12" s="739">
        <v>0</v>
      </c>
      <c r="L12" s="739">
        <v>2784900</v>
      </c>
      <c r="M12" s="739"/>
      <c r="N12" s="739"/>
      <c r="O12" s="739"/>
      <c r="P12" s="739"/>
      <c r="Q12" s="739"/>
      <c r="R12" s="739"/>
      <c r="S12" s="738">
        <f t="shared" si="1"/>
        <v>0</v>
      </c>
      <c r="T12" s="738">
        <f>SUM(L12)</f>
        <v>2784900</v>
      </c>
      <c r="U12" s="740">
        <f>IFERROR(IF(S12&gt;I12,1,S12/I12),0)</f>
        <v>0</v>
      </c>
      <c r="V12" s="740">
        <f t="shared" si="0"/>
        <v>0.14620662862182834</v>
      </c>
      <c r="W12" s="735">
        <f t="shared" ref="W12:X15" si="3">S12+G12</f>
        <v>0</v>
      </c>
      <c r="X12" s="736">
        <f t="shared" si="3"/>
        <v>2784900</v>
      </c>
      <c r="Y12" s="741">
        <f t="shared" si="2"/>
        <v>0</v>
      </c>
      <c r="Z12" s="742">
        <f>IFERROR(X12/F12,0)</f>
        <v>0</v>
      </c>
      <c r="AA12" s="732"/>
      <c r="AB12" s="732" t="s">
        <v>336</v>
      </c>
      <c r="AC12" s="718">
        <v>6096</v>
      </c>
      <c r="AD12" s="718">
        <f>U12</f>
        <v>0</v>
      </c>
    </row>
    <row r="13" spans="1:32" ht="89.25">
      <c r="A13" s="728"/>
      <c r="B13" s="733"/>
      <c r="C13" s="763" t="s">
        <v>101</v>
      </c>
      <c r="D13" s="734" t="s">
        <v>337</v>
      </c>
      <c r="E13" s="735"/>
      <c r="F13" s="736">
        <v>0</v>
      </c>
      <c r="G13" s="735">
        <v>0</v>
      </c>
      <c r="H13" s="736">
        <v>0</v>
      </c>
      <c r="I13" s="737">
        <v>2</v>
      </c>
      <c r="J13" s="738">
        <v>4734000</v>
      </c>
      <c r="K13" s="739">
        <v>0</v>
      </c>
      <c r="L13" s="739">
        <v>0</v>
      </c>
      <c r="M13" s="739"/>
      <c r="N13" s="739"/>
      <c r="O13" s="739"/>
      <c r="P13" s="739"/>
      <c r="Q13" s="739"/>
      <c r="R13" s="739"/>
      <c r="S13" s="738">
        <f t="shared" si="1"/>
        <v>0</v>
      </c>
      <c r="T13" s="738">
        <f>SUM(L13)</f>
        <v>0</v>
      </c>
      <c r="U13" s="740">
        <f>IFERROR(IF(S13&gt;I13,1,S13/I13),0)</f>
        <v>0</v>
      </c>
      <c r="V13" s="740">
        <f t="shared" si="0"/>
        <v>0</v>
      </c>
      <c r="W13" s="735">
        <f t="shared" si="3"/>
        <v>0</v>
      </c>
      <c r="X13" s="736">
        <f t="shared" si="3"/>
        <v>0</v>
      </c>
      <c r="Y13" s="741">
        <f t="shared" si="2"/>
        <v>0</v>
      </c>
      <c r="Z13" s="742">
        <f>IFERROR(X13/F13,0)</f>
        <v>0</v>
      </c>
      <c r="AA13" s="732"/>
      <c r="AB13" s="732" t="s">
        <v>336</v>
      </c>
      <c r="AC13" s="718">
        <v>6097</v>
      </c>
      <c r="AD13" s="718">
        <f>U13</f>
        <v>0</v>
      </c>
    </row>
    <row r="14" spans="1:32" ht="89.25">
      <c r="A14" s="728"/>
      <c r="B14" s="733"/>
      <c r="C14" s="763" t="s">
        <v>103</v>
      </c>
      <c r="D14" s="734" t="s">
        <v>338</v>
      </c>
      <c r="E14" s="735"/>
      <c r="F14" s="736">
        <v>0</v>
      </c>
      <c r="G14" s="735">
        <v>0</v>
      </c>
      <c r="H14" s="736">
        <v>0</v>
      </c>
      <c r="I14" s="737">
        <v>2</v>
      </c>
      <c r="J14" s="738">
        <v>2479500</v>
      </c>
      <c r="K14" s="739">
        <v>1</v>
      </c>
      <c r="L14" s="739">
        <v>1344500</v>
      </c>
      <c r="M14" s="739"/>
      <c r="N14" s="739"/>
      <c r="O14" s="739"/>
      <c r="P14" s="739"/>
      <c r="Q14" s="739"/>
      <c r="R14" s="739"/>
      <c r="S14" s="738">
        <f t="shared" si="1"/>
        <v>1</v>
      </c>
      <c r="T14" s="738">
        <f>SUM(L14)</f>
        <v>1344500</v>
      </c>
      <c r="U14" s="740">
        <f>IFERROR(IF(S14&gt;I14,1,S14/I14),0)</f>
        <v>0.5</v>
      </c>
      <c r="V14" s="740">
        <f t="shared" si="0"/>
        <v>0.54224642064932449</v>
      </c>
      <c r="W14" s="735">
        <f t="shared" si="3"/>
        <v>1</v>
      </c>
      <c r="X14" s="736">
        <f t="shared" si="3"/>
        <v>1344500</v>
      </c>
      <c r="Y14" s="741">
        <f t="shared" si="2"/>
        <v>0</v>
      </c>
      <c r="Z14" s="742">
        <f>IFERROR(X14/F14,0)</f>
        <v>0</v>
      </c>
      <c r="AA14" s="732"/>
      <c r="AB14" s="732" t="s">
        <v>336</v>
      </c>
      <c r="AC14" s="764">
        <v>6098</v>
      </c>
      <c r="AD14" s="764">
        <f>U14</f>
        <v>0.5</v>
      </c>
      <c r="AE14" s="764"/>
      <c r="AF14" s="764"/>
    </row>
    <row r="15" spans="1:32" ht="51">
      <c r="A15" s="728"/>
      <c r="B15" s="733"/>
      <c r="C15" s="763" t="s">
        <v>105</v>
      </c>
      <c r="D15" s="734" t="s">
        <v>339</v>
      </c>
      <c r="E15" s="735"/>
      <c r="F15" s="736">
        <v>0</v>
      </c>
      <c r="G15" s="735">
        <v>0</v>
      </c>
      <c r="H15" s="736">
        <v>0</v>
      </c>
      <c r="I15" s="737">
        <v>10</v>
      </c>
      <c r="J15" s="738">
        <v>15321500</v>
      </c>
      <c r="K15" s="739">
        <v>3</v>
      </c>
      <c r="L15" s="739">
        <v>2561900</v>
      </c>
      <c r="M15" s="739"/>
      <c r="N15" s="739"/>
      <c r="O15" s="739"/>
      <c r="P15" s="739"/>
      <c r="Q15" s="739"/>
      <c r="R15" s="739"/>
      <c r="S15" s="738">
        <f t="shared" si="1"/>
        <v>3</v>
      </c>
      <c r="T15" s="738">
        <f>SUM(L15)</f>
        <v>2561900</v>
      </c>
      <c r="U15" s="740">
        <f>IFERROR(IF(S15&gt;I15,1,S15/I15),0)</f>
        <v>0.3</v>
      </c>
      <c r="V15" s="740">
        <f t="shared" si="0"/>
        <v>0.16720947687889567</v>
      </c>
      <c r="W15" s="735">
        <f t="shared" si="3"/>
        <v>3</v>
      </c>
      <c r="X15" s="736">
        <f t="shared" si="3"/>
        <v>2561900</v>
      </c>
      <c r="Y15" s="741">
        <f t="shared" si="2"/>
        <v>0</v>
      </c>
      <c r="Z15" s="742">
        <f>IFERROR(X15/F15,0)</f>
        <v>0</v>
      </c>
      <c r="AA15" s="732"/>
      <c r="AB15" s="732" t="s">
        <v>336</v>
      </c>
      <c r="AC15" s="764">
        <v>6099</v>
      </c>
      <c r="AD15" s="764">
        <f>U15</f>
        <v>0.3</v>
      </c>
      <c r="AE15" s="764"/>
      <c r="AF15" s="764"/>
    </row>
    <row r="16" spans="1:32" ht="76.5">
      <c r="A16" s="728"/>
      <c r="B16" s="733"/>
      <c r="C16" s="753" t="s">
        <v>340</v>
      </c>
      <c r="D16" s="754" t="s">
        <v>341</v>
      </c>
      <c r="E16" s="755"/>
      <c r="F16" s="756">
        <f>0+F17+F18</f>
        <v>0</v>
      </c>
      <c r="G16" s="755">
        <v>0</v>
      </c>
      <c r="H16" s="756">
        <f>0+H17+H18</f>
        <v>0</v>
      </c>
      <c r="I16" s="757">
        <v>1</v>
      </c>
      <c r="J16" s="758">
        <f>0+J17+J18</f>
        <v>2153329620</v>
      </c>
      <c r="K16" s="759">
        <v>0</v>
      </c>
      <c r="L16" s="759">
        <f>0+L17+L18</f>
        <v>500352864</v>
      </c>
      <c r="M16" s="759"/>
      <c r="N16" s="759">
        <f>0+N17+N18</f>
        <v>0</v>
      </c>
      <c r="O16" s="759"/>
      <c r="P16" s="759">
        <f>0+P17+P18</f>
        <v>0</v>
      </c>
      <c r="Q16" s="759"/>
      <c r="R16" s="759">
        <f>0+R17+R18</f>
        <v>0</v>
      </c>
      <c r="S16" s="758">
        <f t="shared" si="1"/>
        <v>0</v>
      </c>
      <c r="T16" s="758">
        <f>0+T17+T18</f>
        <v>500352864</v>
      </c>
      <c r="U16" s="760">
        <f>IFERROR(S16/I16,0)</f>
        <v>0</v>
      </c>
      <c r="V16" s="760">
        <f t="shared" si="0"/>
        <v>0.23236241184477832</v>
      </c>
      <c r="W16" s="755">
        <f>G16</f>
        <v>0</v>
      </c>
      <c r="X16" s="756">
        <f>0+X17+X18</f>
        <v>500352864</v>
      </c>
      <c r="Y16" s="761">
        <f t="shared" si="2"/>
        <v>0</v>
      </c>
      <c r="Z16" s="762">
        <f>0+Z17+Z18</f>
        <v>0</v>
      </c>
      <c r="AA16" s="732"/>
      <c r="AB16" s="732"/>
      <c r="AC16" s="764"/>
      <c r="AD16" s="764"/>
      <c r="AE16" s="764"/>
      <c r="AF16" s="764"/>
    </row>
    <row r="17" spans="1:32" ht="51">
      <c r="A17" s="728"/>
      <c r="B17" s="733"/>
      <c r="C17" s="763" t="s">
        <v>109</v>
      </c>
      <c r="D17" s="734" t="s">
        <v>342</v>
      </c>
      <c r="E17" s="735"/>
      <c r="F17" s="736">
        <v>0</v>
      </c>
      <c r="G17" s="735">
        <v>0</v>
      </c>
      <c r="H17" s="736">
        <v>0</v>
      </c>
      <c r="I17" s="737">
        <v>18</v>
      </c>
      <c r="J17" s="738">
        <v>2114774320</v>
      </c>
      <c r="K17" s="739">
        <v>18</v>
      </c>
      <c r="L17" s="739">
        <v>496136614</v>
      </c>
      <c r="M17" s="739"/>
      <c r="N17" s="739"/>
      <c r="O17" s="739"/>
      <c r="P17" s="739"/>
      <c r="Q17" s="739"/>
      <c r="R17" s="739"/>
      <c r="S17" s="738">
        <f>SUM(K17)/4</f>
        <v>4.5</v>
      </c>
      <c r="T17" s="738">
        <f>SUM(L17)</f>
        <v>496136614</v>
      </c>
      <c r="U17" s="740">
        <f>IFERROR(IF(S17&gt;I17,1,S17/I17),0)</f>
        <v>0.25</v>
      </c>
      <c r="V17" s="740">
        <f t="shared" si="0"/>
        <v>0.23460499274456861</v>
      </c>
      <c r="W17" s="735">
        <f>S17+G17</f>
        <v>4.5</v>
      </c>
      <c r="X17" s="736">
        <f>T17+H17</f>
        <v>496136614</v>
      </c>
      <c r="Y17" s="741">
        <f t="shared" si="2"/>
        <v>0</v>
      </c>
      <c r="Z17" s="742">
        <f>IFERROR(X17/F17,0)</f>
        <v>0</v>
      </c>
      <c r="AA17" s="732"/>
      <c r="AB17" s="732" t="s">
        <v>336</v>
      </c>
      <c r="AC17" s="764">
        <v>6100</v>
      </c>
      <c r="AD17" s="764">
        <f>U17</f>
        <v>0.25</v>
      </c>
      <c r="AE17" s="764"/>
      <c r="AF17" s="764"/>
    </row>
    <row r="18" spans="1:32" ht="140.25">
      <c r="A18" s="728"/>
      <c r="B18" s="733"/>
      <c r="C18" s="763" t="s">
        <v>113</v>
      </c>
      <c r="D18" s="734" t="s">
        <v>343</v>
      </c>
      <c r="E18" s="735"/>
      <c r="F18" s="736">
        <v>0</v>
      </c>
      <c r="G18" s="735">
        <v>0</v>
      </c>
      <c r="H18" s="736">
        <v>0</v>
      </c>
      <c r="I18" s="737">
        <v>18</v>
      </c>
      <c r="J18" s="738">
        <v>38555300</v>
      </c>
      <c r="K18" s="739">
        <v>4</v>
      </c>
      <c r="L18" s="739">
        <v>4216250</v>
      </c>
      <c r="M18" s="739"/>
      <c r="N18" s="739"/>
      <c r="O18" s="739"/>
      <c r="P18" s="739"/>
      <c r="Q18" s="739"/>
      <c r="R18" s="739"/>
      <c r="S18" s="738">
        <f t="shared" ref="S18:S24" si="4">SUM(K18)</f>
        <v>4</v>
      </c>
      <c r="T18" s="738">
        <f>SUM(L18)</f>
        <v>4216250</v>
      </c>
      <c r="U18" s="740">
        <f>IFERROR(IF(S18&gt;I18,1,S18/I18),0)</f>
        <v>0.22222222222222221</v>
      </c>
      <c r="V18" s="740">
        <f t="shared" si="0"/>
        <v>0.10935591215734283</v>
      </c>
      <c r="W18" s="735">
        <f>S18+G18</f>
        <v>4</v>
      </c>
      <c r="X18" s="736">
        <f>T18+H18</f>
        <v>4216250</v>
      </c>
      <c r="Y18" s="741">
        <f t="shared" si="2"/>
        <v>0</v>
      </c>
      <c r="Z18" s="742">
        <f>IFERROR(X18/F18,0)</f>
        <v>0</v>
      </c>
      <c r="AA18" s="732"/>
      <c r="AB18" s="732" t="s">
        <v>336</v>
      </c>
      <c r="AC18" s="718">
        <v>6101</v>
      </c>
      <c r="AD18" s="718">
        <f>U18</f>
        <v>0.22222222222222221</v>
      </c>
    </row>
    <row r="19" spans="1:32" ht="63.75">
      <c r="A19" s="728"/>
      <c r="B19" s="733"/>
      <c r="C19" s="753" t="s">
        <v>344</v>
      </c>
      <c r="D19" s="754" t="s">
        <v>345</v>
      </c>
      <c r="E19" s="755"/>
      <c r="F19" s="756">
        <f>0+F20</f>
        <v>0</v>
      </c>
      <c r="G19" s="755">
        <v>0</v>
      </c>
      <c r="H19" s="756">
        <f>0+H20</f>
        <v>0</v>
      </c>
      <c r="I19" s="757">
        <v>1</v>
      </c>
      <c r="J19" s="758">
        <f>0+J20</f>
        <v>14211800</v>
      </c>
      <c r="K19" s="759">
        <v>0</v>
      </c>
      <c r="L19" s="759">
        <f>0+L20</f>
        <v>2100000</v>
      </c>
      <c r="M19" s="759"/>
      <c r="N19" s="759">
        <f>0+N20</f>
        <v>0</v>
      </c>
      <c r="O19" s="759"/>
      <c r="P19" s="759">
        <f>0+P20</f>
        <v>0</v>
      </c>
      <c r="Q19" s="759"/>
      <c r="R19" s="759">
        <f>0+R20</f>
        <v>0</v>
      </c>
      <c r="S19" s="758">
        <f t="shared" si="4"/>
        <v>0</v>
      </c>
      <c r="T19" s="758">
        <f>0+T20</f>
        <v>2100000</v>
      </c>
      <c r="U19" s="760">
        <f>IFERROR(S19/I19,0)</f>
        <v>0</v>
      </c>
      <c r="V19" s="760">
        <f t="shared" si="0"/>
        <v>0.1477645336973501</v>
      </c>
      <c r="W19" s="755">
        <f>G19</f>
        <v>0</v>
      </c>
      <c r="X19" s="756">
        <f>0+X20</f>
        <v>2100000</v>
      </c>
      <c r="Y19" s="761">
        <f t="shared" si="2"/>
        <v>0</v>
      </c>
      <c r="Z19" s="762">
        <f>0+Z20</f>
        <v>0</v>
      </c>
      <c r="AA19" s="732"/>
      <c r="AB19" s="732"/>
    </row>
    <row r="20" spans="1:32" ht="63.75">
      <c r="A20" s="728"/>
      <c r="B20" s="733"/>
      <c r="C20" s="763" t="s">
        <v>120</v>
      </c>
      <c r="D20" s="734" t="s">
        <v>346</v>
      </c>
      <c r="E20" s="735"/>
      <c r="F20" s="736">
        <v>0</v>
      </c>
      <c r="G20" s="735">
        <v>0</v>
      </c>
      <c r="H20" s="736">
        <v>0</v>
      </c>
      <c r="I20" s="737">
        <v>4</v>
      </c>
      <c r="J20" s="738">
        <v>14211800</v>
      </c>
      <c r="K20" s="739">
        <v>1</v>
      </c>
      <c r="L20" s="739">
        <v>2100000</v>
      </c>
      <c r="M20" s="739"/>
      <c r="N20" s="739"/>
      <c r="O20" s="739"/>
      <c r="P20" s="739"/>
      <c r="Q20" s="739"/>
      <c r="R20" s="739"/>
      <c r="S20" s="738">
        <f t="shared" si="4"/>
        <v>1</v>
      </c>
      <c r="T20" s="738">
        <f>SUM(L20)</f>
        <v>2100000</v>
      </c>
      <c r="U20" s="740">
        <f>IFERROR(IF(S20&gt;I20,1,S20/I20),0)</f>
        <v>0.25</v>
      </c>
      <c r="V20" s="740">
        <f t="shared" si="0"/>
        <v>0.1477645336973501</v>
      </c>
      <c r="W20" s="735">
        <f>S20+G20</f>
        <v>1</v>
      </c>
      <c r="X20" s="736">
        <f>T20+H20</f>
        <v>2100000</v>
      </c>
      <c r="Y20" s="741">
        <f t="shared" si="2"/>
        <v>0</v>
      </c>
      <c r="Z20" s="742">
        <f>IFERROR(X20/F20,0)</f>
        <v>0</v>
      </c>
      <c r="AA20" s="732"/>
      <c r="AB20" s="732" t="s">
        <v>336</v>
      </c>
      <c r="AC20" s="718">
        <v>6102</v>
      </c>
      <c r="AD20" s="718">
        <f>U20</f>
        <v>0.25</v>
      </c>
    </row>
    <row r="21" spans="1:32" ht="76.5">
      <c r="A21" s="728"/>
      <c r="B21" s="733"/>
      <c r="C21" s="753" t="s">
        <v>125</v>
      </c>
      <c r="D21" s="754" t="s">
        <v>347</v>
      </c>
      <c r="E21" s="755"/>
      <c r="F21" s="756">
        <f>0+F22+F23</f>
        <v>0</v>
      </c>
      <c r="G21" s="755">
        <v>0</v>
      </c>
      <c r="H21" s="756">
        <f>0+H22+H23</f>
        <v>0</v>
      </c>
      <c r="I21" s="757">
        <v>1</v>
      </c>
      <c r="J21" s="758">
        <f>0+J22+J23</f>
        <v>33187200</v>
      </c>
      <c r="K21" s="759">
        <v>0</v>
      </c>
      <c r="L21" s="759">
        <f>0+L22+L23</f>
        <v>1802200</v>
      </c>
      <c r="M21" s="759"/>
      <c r="N21" s="759">
        <f>0+N22+N23</f>
        <v>0</v>
      </c>
      <c r="O21" s="759"/>
      <c r="P21" s="759">
        <f>0+P22+P23</f>
        <v>0</v>
      </c>
      <c r="Q21" s="759"/>
      <c r="R21" s="759">
        <f>0+R22+R23</f>
        <v>0</v>
      </c>
      <c r="S21" s="758">
        <f t="shared" si="4"/>
        <v>0</v>
      </c>
      <c r="T21" s="758">
        <f>0+T22+T23</f>
        <v>1802200</v>
      </c>
      <c r="U21" s="760">
        <f>IFERROR(S21/I21,0)</f>
        <v>0</v>
      </c>
      <c r="V21" s="760">
        <f t="shared" si="0"/>
        <v>5.4304069038665512E-2</v>
      </c>
      <c r="W21" s="755">
        <f>G21</f>
        <v>0</v>
      </c>
      <c r="X21" s="756">
        <f>0+X22+X23</f>
        <v>1802200</v>
      </c>
      <c r="Y21" s="761">
        <f t="shared" si="2"/>
        <v>0</v>
      </c>
      <c r="Z21" s="762">
        <f>0+Z22+Z23</f>
        <v>0</v>
      </c>
      <c r="AA21" s="732"/>
      <c r="AB21" s="732"/>
    </row>
    <row r="22" spans="1:32" ht="76.5">
      <c r="A22" s="728"/>
      <c r="B22" s="733"/>
      <c r="C22" s="763" t="s">
        <v>348</v>
      </c>
      <c r="D22" s="734" t="s">
        <v>349</v>
      </c>
      <c r="E22" s="735"/>
      <c r="F22" s="736">
        <v>0</v>
      </c>
      <c r="G22" s="735">
        <v>0</v>
      </c>
      <c r="H22" s="736">
        <v>0</v>
      </c>
      <c r="I22" s="737">
        <v>12</v>
      </c>
      <c r="J22" s="738">
        <v>11196200</v>
      </c>
      <c r="K22" s="739">
        <v>3</v>
      </c>
      <c r="L22" s="739">
        <v>1802200</v>
      </c>
      <c r="M22" s="739"/>
      <c r="N22" s="739"/>
      <c r="O22" s="739"/>
      <c r="P22" s="739"/>
      <c r="Q22" s="739"/>
      <c r="R22" s="739"/>
      <c r="S22" s="738">
        <f t="shared" si="4"/>
        <v>3</v>
      </c>
      <c r="T22" s="738">
        <f>SUM(L22)</f>
        <v>1802200</v>
      </c>
      <c r="U22" s="740">
        <f>IFERROR(IF(S22&gt;I22,1,S22/I22),0)</f>
        <v>0.25</v>
      </c>
      <c r="V22" s="740">
        <f t="shared" si="0"/>
        <v>0.16096532752183776</v>
      </c>
      <c r="W22" s="735">
        <f>S22+G22</f>
        <v>3</v>
      </c>
      <c r="X22" s="736">
        <f>T22+H22</f>
        <v>1802200</v>
      </c>
      <c r="Y22" s="741">
        <f t="shared" si="2"/>
        <v>0</v>
      </c>
      <c r="Z22" s="742">
        <f>IFERROR(X22/F22,0)</f>
        <v>0</v>
      </c>
      <c r="AA22" s="732"/>
      <c r="AB22" s="732" t="s">
        <v>336</v>
      </c>
      <c r="AC22" s="718">
        <v>6103</v>
      </c>
      <c r="AD22" s="718">
        <f>U22</f>
        <v>0.25</v>
      </c>
    </row>
    <row r="23" spans="1:32" ht="89.25">
      <c r="A23" s="728"/>
      <c r="B23" s="733"/>
      <c r="C23" s="763" t="s">
        <v>350</v>
      </c>
      <c r="D23" s="734" t="s">
        <v>351</v>
      </c>
      <c r="E23" s="735"/>
      <c r="F23" s="736">
        <v>0</v>
      </c>
      <c r="G23" s="735">
        <v>0</v>
      </c>
      <c r="H23" s="736">
        <v>0</v>
      </c>
      <c r="I23" s="737">
        <v>2</v>
      </c>
      <c r="J23" s="738">
        <v>21991000</v>
      </c>
      <c r="K23" s="739">
        <v>0</v>
      </c>
      <c r="L23" s="739">
        <v>0</v>
      </c>
      <c r="M23" s="739"/>
      <c r="N23" s="739"/>
      <c r="O23" s="739"/>
      <c r="P23" s="739"/>
      <c r="Q23" s="739"/>
      <c r="R23" s="739"/>
      <c r="S23" s="738">
        <f t="shared" si="4"/>
        <v>0</v>
      </c>
      <c r="T23" s="738">
        <f>SUM(L23)</f>
        <v>0</v>
      </c>
      <c r="U23" s="740">
        <f>IFERROR(IF(S23&gt;I23,1,S23/I23),0)</f>
        <v>0</v>
      </c>
      <c r="V23" s="740">
        <f t="shared" si="0"/>
        <v>0</v>
      </c>
      <c r="W23" s="735">
        <f>S23+G23</f>
        <v>0</v>
      </c>
      <c r="X23" s="736">
        <f>T23+H23</f>
        <v>0</v>
      </c>
      <c r="Y23" s="741">
        <f t="shared" si="2"/>
        <v>0</v>
      </c>
      <c r="Z23" s="742">
        <f>IFERROR(X23/F23,0)</f>
        <v>0</v>
      </c>
      <c r="AA23" s="732"/>
      <c r="AB23" s="732" t="s">
        <v>336</v>
      </c>
      <c r="AC23" s="718">
        <v>6104</v>
      </c>
      <c r="AD23" s="718">
        <f>U23</f>
        <v>0</v>
      </c>
    </row>
    <row r="24" spans="1:32" ht="51">
      <c r="A24" s="728"/>
      <c r="B24" s="733"/>
      <c r="C24" s="753" t="s">
        <v>134</v>
      </c>
      <c r="D24" s="754" t="s">
        <v>352</v>
      </c>
      <c r="E24" s="755"/>
      <c r="F24" s="756">
        <f>0+F25+F26+F27+F28+F29+F30</f>
        <v>0</v>
      </c>
      <c r="G24" s="755">
        <v>0</v>
      </c>
      <c r="H24" s="756">
        <f>0+H25+H26+H27+H28+H29+H30</f>
        <v>0</v>
      </c>
      <c r="I24" s="757">
        <v>1</v>
      </c>
      <c r="J24" s="758">
        <f>0+J25+J26+J27+J28+J29+J30</f>
        <v>282937580</v>
      </c>
      <c r="K24" s="759">
        <v>0</v>
      </c>
      <c r="L24" s="759">
        <f>0+L25+L26+L27+L28+L29+L30</f>
        <v>53478880</v>
      </c>
      <c r="M24" s="759"/>
      <c r="N24" s="759">
        <f>0+N25+N26+N27+N28+N29+N30</f>
        <v>0</v>
      </c>
      <c r="O24" s="759"/>
      <c r="P24" s="759">
        <f>0+P25+P26+P27+P28+P29+P30</f>
        <v>0</v>
      </c>
      <c r="Q24" s="759"/>
      <c r="R24" s="759">
        <f>0+R25+R26+R27+R28+R29+R30</f>
        <v>0</v>
      </c>
      <c r="S24" s="758">
        <f t="shared" si="4"/>
        <v>0</v>
      </c>
      <c r="T24" s="758">
        <f>0+T25+T26+T27+T28+T29+T30</f>
        <v>53478880</v>
      </c>
      <c r="U24" s="760">
        <f>IFERROR(S24/I24,0)</f>
        <v>0</v>
      </c>
      <c r="V24" s="760">
        <f t="shared" si="0"/>
        <v>0.18901299714233791</v>
      </c>
      <c r="W24" s="755">
        <f>G24</f>
        <v>0</v>
      </c>
      <c r="X24" s="756">
        <f>0+X25+X26+X27+X28+X29+X30</f>
        <v>53478880</v>
      </c>
      <c r="Y24" s="761">
        <f t="shared" si="2"/>
        <v>0</v>
      </c>
      <c r="Z24" s="762">
        <f>0+Z25+Z26+Z27+Z28+Z29+Z30</f>
        <v>0</v>
      </c>
      <c r="AA24" s="732"/>
      <c r="AB24" s="732"/>
    </row>
    <row r="25" spans="1:32" ht="76.5">
      <c r="A25" s="728"/>
      <c r="B25" s="733"/>
      <c r="C25" s="763" t="s">
        <v>136</v>
      </c>
      <c r="D25" s="734" t="s">
        <v>353</v>
      </c>
      <c r="E25" s="735"/>
      <c r="F25" s="736">
        <v>0</v>
      </c>
      <c r="G25" s="735">
        <v>0</v>
      </c>
      <c r="H25" s="736">
        <v>0</v>
      </c>
      <c r="I25" s="737">
        <v>1</v>
      </c>
      <c r="J25" s="738">
        <v>3191500</v>
      </c>
      <c r="K25" s="739">
        <v>1</v>
      </c>
      <c r="L25" s="739">
        <v>0</v>
      </c>
      <c r="M25" s="739"/>
      <c r="N25" s="739"/>
      <c r="O25" s="739"/>
      <c r="P25" s="739"/>
      <c r="Q25" s="739"/>
      <c r="R25" s="739"/>
      <c r="S25" s="738">
        <f>SUM(K25)/4</f>
        <v>0.25</v>
      </c>
      <c r="T25" s="738">
        <f t="shared" ref="T25:T30" si="5">SUM(L25)</f>
        <v>0</v>
      </c>
      <c r="U25" s="740">
        <f t="shared" ref="U25:U30" si="6">IFERROR(IF(S25&gt;I25,1,S25/I25),0)</f>
        <v>0.25</v>
      </c>
      <c r="V25" s="740">
        <f t="shared" si="0"/>
        <v>0</v>
      </c>
      <c r="W25" s="735">
        <f t="shared" ref="W25:X30" si="7">S25+G25</f>
        <v>0.25</v>
      </c>
      <c r="X25" s="736">
        <f t="shared" si="7"/>
        <v>0</v>
      </c>
      <c r="Y25" s="741">
        <f t="shared" si="2"/>
        <v>0</v>
      </c>
      <c r="Z25" s="742">
        <f t="shared" si="2"/>
        <v>0</v>
      </c>
      <c r="AA25" s="732"/>
      <c r="AB25" s="732" t="s">
        <v>336</v>
      </c>
      <c r="AC25" s="718">
        <v>6105</v>
      </c>
      <c r="AD25" s="718">
        <f t="shared" ref="AD25:AD30" si="8">U25</f>
        <v>0.25</v>
      </c>
    </row>
    <row r="26" spans="1:32" ht="51">
      <c r="A26" s="728"/>
      <c r="B26" s="733"/>
      <c r="C26" s="763" t="s">
        <v>139</v>
      </c>
      <c r="D26" s="734" t="s">
        <v>354</v>
      </c>
      <c r="E26" s="735"/>
      <c r="F26" s="736">
        <v>0</v>
      </c>
      <c r="G26" s="735">
        <v>0</v>
      </c>
      <c r="H26" s="736">
        <v>0</v>
      </c>
      <c r="I26" s="737">
        <v>1</v>
      </c>
      <c r="J26" s="738">
        <v>5986080</v>
      </c>
      <c r="K26" s="739">
        <v>1</v>
      </c>
      <c r="L26" s="739">
        <v>1158880</v>
      </c>
      <c r="M26" s="739"/>
      <c r="N26" s="739"/>
      <c r="O26" s="739"/>
      <c r="P26" s="739"/>
      <c r="Q26" s="739"/>
      <c r="R26" s="739"/>
      <c r="S26" s="738">
        <f>SUM(K26)/4</f>
        <v>0.25</v>
      </c>
      <c r="T26" s="738">
        <f t="shared" si="5"/>
        <v>1158880</v>
      </c>
      <c r="U26" s="740">
        <f t="shared" si="6"/>
        <v>0.25</v>
      </c>
      <c r="V26" s="740">
        <f t="shared" si="0"/>
        <v>0.19359580894341538</v>
      </c>
      <c r="W26" s="735">
        <f t="shared" si="7"/>
        <v>0.25</v>
      </c>
      <c r="X26" s="736">
        <f t="shared" si="7"/>
        <v>1158880</v>
      </c>
      <c r="Y26" s="741">
        <f t="shared" si="2"/>
        <v>0</v>
      </c>
      <c r="Z26" s="742">
        <f t="shared" si="2"/>
        <v>0</v>
      </c>
      <c r="AA26" s="732"/>
      <c r="AB26" s="732" t="s">
        <v>336</v>
      </c>
      <c r="AC26" s="718">
        <v>6106</v>
      </c>
      <c r="AD26" s="718">
        <f t="shared" si="8"/>
        <v>0.25</v>
      </c>
    </row>
    <row r="27" spans="1:32" ht="51">
      <c r="A27" s="728"/>
      <c r="B27" s="733"/>
      <c r="C27" s="763" t="s">
        <v>355</v>
      </c>
      <c r="D27" s="734" t="s">
        <v>356</v>
      </c>
      <c r="E27" s="735"/>
      <c r="F27" s="736">
        <v>0</v>
      </c>
      <c r="G27" s="735">
        <v>0</v>
      </c>
      <c r="H27" s="736">
        <v>0</v>
      </c>
      <c r="I27" s="737">
        <v>1</v>
      </c>
      <c r="J27" s="738">
        <v>6855000</v>
      </c>
      <c r="K27" s="739">
        <v>1</v>
      </c>
      <c r="L27" s="739">
        <v>540000</v>
      </c>
      <c r="M27" s="739"/>
      <c r="N27" s="739"/>
      <c r="O27" s="739"/>
      <c r="P27" s="739"/>
      <c r="Q27" s="739"/>
      <c r="R27" s="739"/>
      <c r="S27" s="738">
        <f>SUM(K27)/4</f>
        <v>0.25</v>
      </c>
      <c r="T27" s="738">
        <f t="shared" si="5"/>
        <v>540000</v>
      </c>
      <c r="U27" s="740">
        <f t="shared" si="6"/>
        <v>0.25</v>
      </c>
      <c r="V27" s="740">
        <f t="shared" si="0"/>
        <v>7.8774617067833702E-2</v>
      </c>
      <c r="W27" s="735">
        <f t="shared" si="7"/>
        <v>0.25</v>
      </c>
      <c r="X27" s="736">
        <f t="shared" si="7"/>
        <v>540000</v>
      </c>
      <c r="Y27" s="741">
        <f t="shared" si="2"/>
        <v>0</v>
      </c>
      <c r="Z27" s="742">
        <f t="shared" si="2"/>
        <v>0</v>
      </c>
      <c r="AA27" s="732"/>
      <c r="AB27" s="732" t="s">
        <v>336</v>
      </c>
      <c r="AC27" s="718">
        <v>6107</v>
      </c>
      <c r="AD27" s="718">
        <f t="shared" si="8"/>
        <v>0.25</v>
      </c>
    </row>
    <row r="28" spans="1:32" ht="63.75">
      <c r="A28" s="728"/>
      <c r="B28" s="733"/>
      <c r="C28" s="763" t="s">
        <v>145</v>
      </c>
      <c r="D28" s="734" t="s">
        <v>357</v>
      </c>
      <c r="E28" s="735"/>
      <c r="F28" s="736">
        <v>0</v>
      </c>
      <c r="G28" s="735">
        <v>0</v>
      </c>
      <c r="H28" s="736">
        <v>0</v>
      </c>
      <c r="I28" s="737">
        <v>36</v>
      </c>
      <c r="J28" s="738">
        <v>3600000</v>
      </c>
      <c r="K28" s="739">
        <v>6</v>
      </c>
      <c r="L28" s="739">
        <v>550000</v>
      </c>
      <c r="M28" s="739"/>
      <c r="N28" s="739"/>
      <c r="O28" s="739"/>
      <c r="P28" s="739"/>
      <c r="Q28" s="739"/>
      <c r="R28" s="739"/>
      <c r="S28" s="738">
        <f t="shared" ref="S28:S40" si="9">SUM(K28)</f>
        <v>6</v>
      </c>
      <c r="T28" s="738">
        <f t="shared" si="5"/>
        <v>550000</v>
      </c>
      <c r="U28" s="740">
        <f t="shared" si="6"/>
        <v>0.16666666666666666</v>
      </c>
      <c r="V28" s="740">
        <f t="shared" si="0"/>
        <v>0.15277777777777779</v>
      </c>
      <c r="W28" s="735">
        <f t="shared" si="7"/>
        <v>6</v>
      </c>
      <c r="X28" s="736">
        <f t="shared" si="7"/>
        <v>550000</v>
      </c>
      <c r="Y28" s="741">
        <f t="shared" si="2"/>
        <v>0</v>
      </c>
      <c r="Z28" s="742">
        <f t="shared" si="2"/>
        <v>0</v>
      </c>
      <c r="AA28" s="732"/>
      <c r="AB28" s="732" t="s">
        <v>336</v>
      </c>
      <c r="AC28" s="718">
        <v>6108</v>
      </c>
      <c r="AD28" s="718">
        <f t="shared" si="8"/>
        <v>0.16666666666666666</v>
      </c>
    </row>
    <row r="29" spans="1:32" ht="38.25">
      <c r="A29" s="728"/>
      <c r="B29" s="733"/>
      <c r="C29" s="763" t="s">
        <v>149</v>
      </c>
      <c r="D29" s="734" t="s">
        <v>358</v>
      </c>
      <c r="E29" s="735"/>
      <c r="F29" s="736">
        <v>0</v>
      </c>
      <c r="G29" s="735">
        <v>0</v>
      </c>
      <c r="H29" s="736">
        <v>0</v>
      </c>
      <c r="I29" s="737">
        <v>11</v>
      </c>
      <c r="J29" s="738">
        <v>132600000</v>
      </c>
      <c r="K29" s="739">
        <v>2</v>
      </c>
      <c r="L29" s="739">
        <v>45000000</v>
      </c>
      <c r="M29" s="739"/>
      <c r="N29" s="739"/>
      <c r="O29" s="739"/>
      <c r="P29" s="739"/>
      <c r="Q29" s="739"/>
      <c r="R29" s="739"/>
      <c r="S29" s="738">
        <f t="shared" si="9"/>
        <v>2</v>
      </c>
      <c r="T29" s="738">
        <f t="shared" si="5"/>
        <v>45000000</v>
      </c>
      <c r="U29" s="740">
        <f t="shared" si="6"/>
        <v>0.18181818181818182</v>
      </c>
      <c r="V29" s="740">
        <f t="shared" si="0"/>
        <v>0.33936651583710409</v>
      </c>
      <c r="W29" s="735">
        <f t="shared" si="7"/>
        <v>2</v>
      </c>
      <c r="X29" s="736">
        <f t="shared" si="7"/>
        <v>45000000</v>
      </c>
      <c r="Y29" s="741">
        <f t="shared" si="2"/>
        <v>0</v>
      </c>
      <c r="Z29" s="742">
        <f t="shared" si="2"/>
        <v>0</v>
      </c>
      <c r="AA29" s="732"/>
      <c r="AB29" s="732" t="s">
        <v>336</v>
      </c>
      <c r="AC29" s="718">
        <v>6109</v>
      </c>
      <c r="AD29" s="718">
        <f t="shared" si="8"/>
        <v>0.18181818181818182</v>
      </c>
    </row>
    <row r="30" spans="1:32" ht="63.75">
      <c r="A30" s="728"/>
      <c r="B30" s="733"/>
      <c r="C30" s="763" t="s">
        <v>359</v>
      </c>
      <c r="D30" s="734" t="s">
        <v>360</v>
      </c>
      <c r="E30" s="735"/>
      <c r="F30" s="736">
        <v>0</v>
      </c>
      <c r="G30" s="735">
        <v>0</v>
      </c>
      <c r="H30" s="736">
        <v>0</v>
      </c>
      <c r="I30" s="737">
        <v>12</v>
      </c>
      <c r="J30" s="738">
        <v>130705000</v>
      </c>
      <c r="K30" s="739">
        <v>3</v>
      </c>
      <c r="L30" s="739">
        <v>6230000</v>
      </c>
      <c r="M30" s="739"/>
      <c r="N30" s="739"/>
      <c r="O30" s="739"/>
      <c r="P30" s="739"/>
      <c r="Q30" s="739"/>
      <c r="R30" s="739"/>
      <c r="S30" s="738">
        <f t="shared" si="9"/>
        <v>3</v>
      </c>
      <c r="T30" s="738">
        <f t="shared" si="5"/>
        <v>6230000</v>
      </c>
      <c r="U30" s="740">
        <f t="shared" si="6"/>
        <v>0.25</v>
      </c>
      <c r="V30" s="740">
        <f t="shared" si="0"/>
        <v>4.7664588194789796E-2</v>
      </c>
      <c r="W30" s="735">
        <f t="shared" si="7"/>
        <v>3</v>
      </c>
      <c r="X30" s="736">
        <f t="shared" si="7"/>
        <v>6230000</v>
      </c>
      <c r="Y30" s="741">
        <f t="shared" si="2"/>
        <v>0</v>
      </c>
      <c r="Z30" s="742">
        <f t="shared" si="2"/>
        <v>0</v>
      </c>
      <c r="AA30" s="732"/>
      <c r="AB30" s="732" t="s">
        <v>336</v>
      </c>
      <c r="AC30" s="718">
        <v>6110</v>
      </c>
      <c r="AD30" s="718">
        <f t="shared" si="8"/>
        <v>0.25</v>
      </c>
    </row>
    <row r="31" spans="1:32" ht="51">
      <c r="A31" s="728"/>
      <c r="B31" s="733"/>
      <c r="C31" s="753" t="s">
        <v>361</v>
      </c>
      <c r="D31" s="754" t="s">
        <v>362</v>
      </c>
      <c r="E31" s="755"/>
      <c r="F31" s="756">
        <f>0+F32+F33+F34</f>
        <v>0</v>
      </c>
      <c r="G31" s="755">
        <v>0</v>
      </c>
      <c r="H31" s="756">
        <f>0+H32+H33+H34</f>
        <v>0</v>
      </c>
      <c r="I31" s="757">
        <v>1</v>
      </c>
      <c r="J31" s="758">
        <f>0+J32+J33+J34</f>
        <v>45901000</v>
      </c>
      <c r="K31" s="759">
        <v>0</v>
      </c>
      <c r="L31" s="759">
        <f>0+L32+L33+L34</f>
        <v>0</v>
      </c>
      <c r="M31" s="759"/>
      <c r="N31" s="759">
        <f>0+N32+N33+N34</f>
        <v>0</v>
      </c>
      <c r="O31" s="759"/>
      <c r="P31" s="759">
        <f>0+P32+P33+P34</f>
        <v>0</v>
      </c>
      <c r="Q31" s="759"/>
      <c r="R31" s="759">
        <f>0+R32+R33+R34</f>
        <v>0</v>
      </c>
      <c r="S31" s="758">
        <f t="shared" si="9"/>
        <v>0</v>
      </c>
      <c r="T31" s="758">
        <f>0+T32+T33+T34</f>
        <v>0</v>
      </c>
      <c r="U31" s="760">
        <f>IFERROR(S31/I31,0)</f>
        <v>0</v>
      </c>
      <c r="V31" s="760">
        <f t="shared" si="0"/>
        <v>0</v>
      </c>
      <c r="W31" s="755">
        <f>G31</f>
        <v>0</v>
      </c>
      <c r="X31" s="756">
        <f>0+X32+X33+X34</f>
        <v>0</v>
      </c>
      <c r="Y31" s="761">
        <f t="shared" si="2"/>
        <v>0</v>
      </c>
      <c r="Z31" s="762">
        <f>0+Z32+Z33+Z34</f>
        <v>0</v>
      </c>
      <c r="AA31" s="732"/>
      <c r="AB31" s="732"/>
    </row>
    <row r="32" spans="1:32" ht="38.25">
      <c r="A32" s="728"/>
      <c r="B32" s="733"/>
      <c r="C32" s="763" t="s">
        <v>157</v>
      </c>
      <c r="D32" s="734" t="s">
        <v>363</v>
      </c>
      <c r="E32" s="735"/>
      <c r="F32" s="736">
        <v>0</v>
      </c>
      <c r="G32" s="735">
        <v>0</v>
      </c>
      <c r="H32" s="736">
        <v>0</v>
      </c>
      <c r="I32" s="737">
        <v>2</v>
      </c>
      <c r="J32" s="738">
        <v>6641000</v>
      </c>
      <c r="K32" s="739">
        <v>0</v>
      </c>
      <c r="L32" s="739">
        <v>0</v>
      </c>
      <c r="M32" s="739"/>
      <c r="N32" s="739"/>
      <c r="O32" s="739"/>
      <c r="P32" s="739"/>
      <c r="Q32" s="739"/>
      <c r="R32" s="739"/>
      <c r="S32" s="738">
        <f t="shared" si="9"/>
        <v>0</v>
      </c>
      <c r="T32" s="738">
        <f>SUM(L32)</f>
        <v>0</v>
      </c>
      <c r="U32" s="740">
        <f>IFERROR(IF(S32&gt;I32,1,S32/I32),0)</f>
        <v>0</v>
      </c>
      <c r="V32" s="740">
        <f t="shared" si="0"/>
        <v>0</v>
      </c>
      <c r="W32" s="735">
        <f t="shared" ref="W32:X34" si="10">S32+G32</f>
        <v>0</v>
      </c>
      <c r="X32" s="736">
        <f t="shared" si="10"/>
        <v>0</v>
      </c>
      <c r="Y32" s="741">
        <f t="shared" si="2"/>
        <v>0</v>
      </c>
      <c r="Z32" s="742">
        <f>IFERROR(X32/F32,0)</f>
        <v>0</v>
      </c>
      <c r="AA32" s="732"/>
      <c r="AB32" s="732" t="s">
        <v>336</v>
      </c>
      <c r="AC32" s="718">
        <v>6111</v>
      </c>
      <c r="AD32" s="718">
        <f>U32</f>
        <v>0</v>
      </c>
    </row>
    <row r="33" spans="1:30" ht="51">
      <c r="A33" s="728"/>
      <c r="B33" s="733"/>
      <c r="C33" s="763" t="s">
        <v>159</v>
      </c>
      <c r="D33" s="734" t="s">
        <v>364</v>
      </c>
      <c r="E33" s="735"/>
      <c r="F33" s="736">
        <v>0</v>
      </c>
      <c r="G33" s="735">
        <v>0</v>
      </c>
      <c r="H33" s="736">
        <v>0</v>
      </c>
      <c r="I33" s="737">
        <v>3</v>
      </c>
      <c r="J33" s="738">
        <v>24192000</v>
      </c>
      <c r="K33" s="739">
        <v>0</v>
      </c>
      <c r="L33" s="739">
        <v>0</v>
      </c>
      <c r="M33" s="739"/>
      <c r="N33" s="739"/>
      <c r="O33" s="739"/>
      <c r="P33" s="739"/>
      <c r="Q33" s="739"/>
      <c r="R33" s="739"/>
      <c r="S33" s="738">
        <f t="shared" si="9"/>
        <v>0</v>
      </c>
      <c r="T33" s="738">
        <f>SUM(L33)</f>
        <v>0</v>
      </c>
      <c r="U33" s="740">
        <f>IFERROR(IF(S33&gt;I33,1,S33/I33),0)</f>
        <v>0</v>
      </c>
      <c r="V33" s="740">
        <f t="shared" si="0"/>
        <v>0</v>
      </c>
      <c r="W33" s="735">
        <f t="shared" si="10"/>
        <v>0</v>
      </c>
      <c r="X33" s="736">
        <f t="shared" si="10"/>
        <v>0</v>
      </c>
      <c r="Y33" s="741">
        <f t="shared" si="2"/>
        <v>0</v>
      </c>
      <c r="Z33" s="742">
        <f>IFERROR(X33/F33,0)</f>
        <v>0</v>
      </c>
      <c r="AA33" s="732"/>
      <c r="AB33" s="732" t="s">
        <v>336</v>
      </c>
      <c r="AC33" s="718">
        <v>6112</v>
      </c>
      <c r="AD33" s="718">
        <f>U33</f>
        <v>0</v>
      </c>
    </row>
    <row r="34" spans="1:30" ht="89.25">
      <c r="A34" s="728"/>
      <c r="B34" s="733"/>
      <c r="C34" s="763" t="s">
        <v>161</v>
      </c>
      <c r="D34" s="734" t="s">
        <v>365</v>
      </c>
      <c r="E34" s="735"/>
      <c r="F34" s="736">
        <v>0</v>
      </c>
      <c r="G34" s="735">
        <v>0</v>
      </c>
      <c r="H34" s="736">
        <v>0</v>
      </c>
      <c r="I34" s="737">
        <v>5</v>
      </c>
      <c r="J34" s="738">
        <v>15068000</v>
      </c>
      <c r="K34" s="739">
        <v>0</v>
      </c>
      <c r="L34" s="739">
        <v>0</v>
      </c>
      <c r="M34" s="739"/>
      <c r="N34" s="739"/>
      <c r="O34" s="739"/>
      <c r="P34" s="739"/>
      <c r="Q34" s="739"/>
      <c r="R34" s="739"/>
      <c r="S34" s="738">
        <f t="shared" si="9"/>
        <v>0</v>
      </c>
      <c r="T34" s="738">
        <f>SUM(L34)</f>
        <v>0</v>
      </c>
      <c r="U34" s="740">
        <f>IFERROR(IF(S34&gt;I34,1,S34/I34),0)</f>
        <v>0</v>
      </c>
      <c r="V34" s="740">
        <f t="shared" si="0"/>
        <v>0</v>
      </c>
      <c r="W34" s="735">
        <f t="shared" si="10"/>
        <v>0</v>
      </c>
      <c r="X34" s="736">
        <f t="shared" si="10"/>
        <v>0</v>
      </c>
      <c r="Y34" s="741">
        <f t="shared" si="2"/>
        <v>0</v>
      </c>
      <c r="Z34" s="742">
        <f>IFERROR(X34/F34,0)</f>
        <v>0</v>
      </c>
      <c r="AA34" s="732"/>
      <c r="AB34" s="732" t="s">
        <v>336</v>
      </c>
      <c r="AC34" s="718">
        <v>6113</v>
      </c>
      <c r="AD34" s="718">
        <f>U34</f>
        <v>0</v>
      </c>
    </row>
    <row r="35" spans="1:30" ht="76.5">
      <c r="A35" s="728"/>
      <c r="B35" s="733"/>
      <c r="C35" s="753" t="s">
        <v>366</v>
      </c>
      <c r="D35" s="754" t="s">
        <v>367</v>
      </c>
      <c r="E35" s="755"/>
      <c r="F35" s="756">
        <f>0+F36+F37+F38+F39</f>
        <v>0</v>
      </c>
      <c r="G35" s="755">
        <v>0</v>
      </c>
      <c r="H35" s="756">
        <f>0+H36+H37+H38+H39</f>
        <v>0</v>
      </c>
      <c r="I35" s="757">
        <v>1</v>
      </c>
      <c r="J35" s="758">
        <f>0+J36+J37+J38+J39</f>
        <v>174431100</v>
      </c>
      <c r="K35" s="759">
        <v>0</v>
      </c>
      <c r="L35" s="759">
        <f>0+L36+L37+L38+L39</f>
        <v>23340346</v>
      </c>
      <c r="M35" s="759"/>
      <c r="N35" s="759">
        <f>0+N36+N37+N38+N39</f>
        <v>0</v>
      </c>
      <c r="O35" s="759"/>
      <c r="P35" s="759">
        <f>0+P36+P37+P38+P39</f>
        <v>0</v>
      </c>
      <c r="Q35" s="759"/>
      <c r="R35" s="759">
        <f>0+R36+R37+R38+R39</f>
        <v>0</v>
      </c>
      <c r="S35" s="758">
        <f t="shared" si="9"/>
        <v>0</v>
      </c>
      <c r="T35" s="758">
        <f>0+T36+T37+T38+T39</f>
        <v>23340346</v>
      </c>
      <c r="U35" s="760">
        <f>IFERROR(S35/I35,0)</f>
        <v>0</v>
      </c>
      <c r="V35" s="760">
        <f t="shared" si="0"/>
        <v>0.13380839769972214</v>
      </c>
      <c r="W35" s="755">
        <f>G35</f>
        <v>0</v>
      </c>
      <c r="X35" s="756">
        <f>0+X36+X37+X38+X39</f>
        <v>23340346</v>
      </c>
      <c r="Y35" s="761">
        <f t="shared" si="2"/>
        <v>0</v>
      </c>
      <c r="Z35" s="762">
        <f>0+Z36+Z37+Z38+Z39</f>
        <v>0</v>
      </c>
      <c r="AA35" s="732"/>
      <c r="AB35" s="732"/>
    </row>
    <row r="36" spans="1:30" ht="51">
      <c r="A36" s="728"/>
      <c r="B36" s="733"/>
      <c r="C36" s="763" t="s">
        <v>368</v>
      </c>
      <c r="D36" s="734" t="s">
        <v>369</v>
      </c>
      <c r="E36" s="735"/>
      <c r="F36" s="736">
        <v>0</v>
      </c>
      <c r="G36" s="735">
        <v>0</v>
      </c>
      <c r="H36" s="736">
        <v>0</v>
      </c>
      <c r="I36" s="737">
        <v>12</v>
      </c>
      <c r="J36" s="738">
        <v>16370700</v>
      </c>
      <c r="K36" s="739">
        <v>3</v>
      </c>
      <c r="L36" s="739">
        <v>4111200</v>
      </c>
      <c r="M36" s="739"/>
      <c r="N36" s="739"/>
      <c r="O36" s="739"/>
      <c r="P36" s="739"/>
      <c r="Q36" s="739"/>
      <c r="R36" s="739"/>
      <c r="S36" s="738">
        <f t="shared" si="9"/>
        <v>3</v>
      </c>
      <c r="T36" s="738">
        <f>SUM(L36)</f>
        <v>4111200</v>
      </c>
      <c r="U36" s="740">
        <f>IFERROR(IF(S36&gt;I36,1,S36/I36),0)</f>
        <v>0.25</v>
      </c>
      <c r="V36" s="740">
        <f t="shared" si="0"/>
        <v>0.25113159486155145</v>
      </c>
      <c r="W36" s="735">
        <f t="shared" ref="W36:X39" si="11">S36+G36</f>
        <v>3</v>
      </c>
      <c r="X36" s="736">
        <f t="shared" si="11"/>
        <v>4111200</v>
      </c>
      <c r="Y36" s="741">
        <f t="shared" si="2"/>
        <v>0</v>
      </c>
      <c r="Z36" s="742">
        <f>IFERROR(X36/F36,0)</f>
        <v>0</v>
      </c>
      <c r="AA36" s="732"/>
      <c r="AB36" s="732" t="s">
        <v>336</v>
      </c>
      <c r="AC36" s="718">
        <v>6114</v>
      </c>
      <c r="AD36" s="718">
        <f>U36</f>
        <v>0.25</v>
      </c>
    </row>
    <row r="37" spans="1:30" ht="89.25">
      <c r="A37" s="728"/>
      <c r="B37" s="733"/>
      <c r="C37" s="763" t="s">
        <v>370</v>
      </c>
      <c r="D37" s="734" t="s">
        <v>371</v>
      </c>
      <c r="E37" s="735"/>
      <c r="F37" s="736">
        <v>0</v>
      </c>
      <c r="G37" s="735">
        <v>0</v>
      </c>
      <c r="H37" s="736">
        <v>0</v>
      </c>
      <c r="I37" s="737">
        <v>12</v>
      </c>
      <c r="J37" s="738">
        <v>59600400</v>
      </c>
      <c r="K37" s="739">
        <v>3</v>
      </c>
      <c r="L37" s="739">
        <v>11429146</v>
      </c>
      <c r="M37" s="739"/>
      <c r="N37" s="739"/>
      <c r="O37" s="739"/>
      <c r="P37" s="739"/>
      <c r="Q37" s="739"/>
      <c r="R37" s="739"/>
      <c r="S37" s="738">
        <f t="shared" si="9"/>
        <v>3</v>
      </c>
      <c r="T37" s="738">
        <f>SUM(L37)</f>
        <v>11429146</v>
      </c>
      <c r="U37" s="740">
        <f>IFERROR(IF(S37&gt;I37,1,S37/I37),0)</f>
        <v>0.25</v>
      </c>
      <c r="V37" s="740">
        <f t="shared" si="0"/>
        <v>0.1917629076314924</v>
      </c>
      <c r="W37" s="735">
        <f t="shared" si="11"/>
        <v>3</v>
      </c>
      <c r="X37" s="736">
        <f t="shared" si="11"/>
        <v>11429146</v>
      </c>
      <c r="Y37" s="741">
        <f t="shared" si="2"/>
        <v>0</v>
      </c>
      <c r="Z37" s="742">
        <f>IFERROR(X37/F37,0)</f>
        <v>0</v>
      </c>
      <c r="AA37" s="732"/>
      <c r="AB37" s="732" t="s">
        <v>336</v>
      </c>
      <c r="AC37" s="718">
        <v>6115</v>
      </c>
      <c r="AD37" s="718">
        <f>U37</f>
        <v>0.25</v>
      </c>
    </row>
    <row r="38" spans="1:30" ht="89.25">
      <c r="A38" s="728"/>
      <c r="B38" s="733"/>
      <c r="C38" s="763" t="s">
        <v>171</v>
      </c>
      <c r="D38" s="734" t="s">
        <v>372</v>
      </c>
      <c r="E38" s="735"/>
      <c r="F38" s="736">
        <v>0</v>
      </c>
      <c r="G38" s="735">
        <v>0</v>
      </c>
      <c r="H38" s="736">
        <v>0</v>
      </c>
      <c r="I38" s="737">
        <v>2</v>
      </c>
      <c r="J38" s="738">
        <v>7500000</v>
      </c>
      <c r="K38" s="739">
        <v>2</v>
      </c>
      <c r="L38" s="739">
        <v>0</v>
      </c>
      <c r="M38" s="739"/>
      <c r="N38" s="739"/>
      <c r="O38" s="739"/>
      <c r="P38" s="739"/>
      <c r="Q38" s="739"/>
      <c r="R38" s="739"/>
      <c r="S38" s="738">
        <f t="shared" si="9"/>
        <v>2</v>
      </c>
      <c r="T38" s="738">
        <f>SUM(L38)</f>
        <v>0</v>
      </c>
      <c r="U38" s="740">
        <f>IFERROR(IF(S38&gt;I38,1,S38/I38),0)</f>
        <v>1</v>
      </c>
      <c r="V38" s="740">
        <f t="shared" si="0"/>
        <v>0</v>
      </c>
      <c r="W38" s="735">
        <f t="shared" si="11"/>
        <v>2</v>
      </c>
      <c r="X38" s="736">
        <f t="shared" si="11"/>
        <v>0</v>
      </c>
      <c r="Y38" s="741">
        <f t="shared" si="2"/>
        <v>0</v>
      </c>
      <c r="Z38" s="742">
        <f>IFERROR(X38/F38,0)</f>
        <v>0</v>
      </c>
      <c r="AA38" s="732"/>
      <c r="AB38" s="732" t="s">
        <v>336</v>
      </c>
      <c r="AC38" s="718">
        <v>6116</v>
      </c>
      <c r="AD38" s="718">
        <f>U38</f>
        <v>1</v>
      </c>
    </row>
    <row r="39" spans="1:30" ht="76.5">
      <c r="A39" s="728"/>
      <c r="B39" s="733"/>
      <c r="C39" s="763" t="s">
        <v>373</v>
      </c>
      <c r="D39" s="734" t="s">
        <v>374</v>
      </c>
      <c r="E39" s="735"/>
      <c r="F39" s="736">
        <v>0</v>
      </c>
      <c r="G39" s="735">
        <v>0</v>
      </c>
      <c r="H39" s="736">
        <v>0</v>
      </c>
      <c r="I39" s="737">
        <v>12</v>
      </c>
      <c r="J39" s="738">
        <v>90960000</v>
      </c>
      <c r="K39" s="739">
        <v>3</v>
      </c>
      <c r="L39" s="739">
        <v>7800000</v>
      </c>
      <c r="M39" s="739"/>
      <c r="N39" s="739"/>
      <c r="O39" s="739"/>
      <c r="P39" s="739"/>
      <c r="Q39" s="739"/>
      <c r="R39" s="739"/>
      <c r="S39" s="738">
        <f t="shared" si="9"/>
        <v>3</v>
      </c>
      <c r="T39" s="738">
        <f>SUM(L39)</f>
        <v>7800000</v>
      </c>
      <c r="U39" s="740">
        <f>IFERROR(IF(S39&gt;I39,1,S39/I39),0)</f>
        <v>0.25</v>
      </c>
      <c r="V39" s="740">
        <f t="shared" si="0"/>
        <v>8.5751978891820582E-2</v>
      </c>
      <c r="W39" s="735">
        <f t="shared" si="11"/>
        <v>3</v>
      </c>
      <c r="X39" s="736">
        <f t="shared" si="11"/>
        <v>7800000</v>
      </c>
      <c r="Y39" s="741">
        <f t="shared" si="2"/>
        <v>0</v>
      </c>
      <c r="Z39" s="742">
        <f>IFERROR(X39/F39,0)</f>
        <v>0</v>
      </c>
      <c r="AA39" s="732"/>
      <c r="AB39" s="732" t="s">
        <v>336</v>
      </c>
      <c r="AC39" s="718">
        <v>6117</v>
      </c>
      <c r="AD39" s="718">
        <f>U39</f>
        <v>0.25</v>
      </c>
    </row>
    <row r="40" spans="1:30" ht="76.5">
      <c r="A40" s="728"/>
      <c r="B40" s="733"/>
      <c r="C40" s="753" t="s">
        <v>375</v>
      </c>
      <c r="D40" s="754" t="s">
        <v>376</v>
      </c>
      <c r="E40" s="755"/>
      <c r="F40" s="756">
        <f>0+F41+F42+F43+F44</f>
        <v>0</v>
      </c>
      <c r="G40" s="755">
        <v>0</v>
      </c>
      <c r="H40" s="756">
        <f>0+H41+H42+H43+H44</f>
        <v>0</v>
      </c>
      <c r="I40" s="757">
        <v>1</v>
      </c>
      <c r="J40" s="758">
        <f>0+J41+J42+J43+J44</f>
        <v>68460000</v>
      </c>
      <c r="K40" s="759">
        <v>0</v>
      </c>
      <c r="L40" s="759">
        <f>0+L41+L42+L43+L44</f>
        <v>2106788</v>
      </c>
      <c r="M40" s="759"/>
      <c r="N40" s="759">
        <f>0+N41+N42+N43+N44</f>
        <v>0</v>
      </c>
      <c r="O40" s="759"/>
      <c r="P40" s="759">
        <f>0+P41+P42+P43+P44</f>
        <v>0</v>
      </c>
      <c r="Q40" s="759"/>
      <c r="R40" s="759">
        <f>0+R41+R42+R43+R44</f>
        <v>0</v>
      </c>
      <c r="S40" s="758">
        <f t="shared" si="9"/>
        <v>0</v>
      </c>
      <c r="T40" s="758">
        <f>0+T41+T42+T43+T44</f>
        <v>2106788</v>
      </c>
      <c r="U40" s="760">
        <f>IFERROR(S40/I40,0)</f>
        <v>0</v>
      </c>
      <c r="V40" s="760">
        <f t="shared" si="0"/>
        <v>3.0773999415717207E-2</v>
      </c>
      <c r="W40" s="755">
        <f>G40</f>
        <v>0</v>
      </c>
      <c r="X40" s="756">
        <f>0+X41+X42+X43+X44</f>
        <v>2106788</v>
      </c>
      <c r="Y40" s="761">
        <f t="shared" si="2"/>
        <v>0</v>
      </c>
      <c r="Z40" s="762">
        <f>0+Z41+Z42+Z43+Z44</f>
        <v>0</v>
      </c>
      <c r="AA40" s="732"/>
      <c r="AB40" s="732"/>
    </row>
    <row r="41" spans="1:30" ht="89.25">
      <c r="A41" s="728"/>
      <c r="B41" s="733"/>
      <c r="C41" s="763" t="s">
        <v>377</v>
      </c>
      <c r="D41" s="734" t="s">
        <v>378</v>
      </c>
      <c r="E41" s="735"/>
      <c r="F41" s="736">
        <v>0</v>
      </c>
      <c r="G41" s="735">
        <v>0</v>
      </c>
      <c r="H41" s="736">
        <v>0</v>
      </c>
      <c r="I41" s="737">
        <v>4</v>
      </c>
      <c r="J41" s="738">
        <v>25460000</v>
      </c>
      <c r="K41" s="739">
        <v>1</v>
      </c>
      <c r="L41" s="739">
        <v>1836788</v>
      </c>
      <c r="M41" s="739"/>
      <c r="N41" s="739"/>
      <c r="O41" s="739"/>
      <c r="P41" s="739"/>
      <c r="Q41" s="739"/>
      <c r="R41" s="739"/>
      <c r="S41" s="738">
        <f>SUM(K41)/4</f>
        <v>0.25</v>
      </c>
      <c r="T41" s="738">
        <f>SUM(L41)</f>
        <v>1836788</v>
      </c>
      <c r="U41" s="740">
        <f>IFERROR(IF(S41&gt;I41,1,S41/I41),0)</f>
        <v>6.25E-2</v>
      </c>
      <c r="V41" s="740">
        <f t="shared" si="0"/>
        <v>7.2144069128043997E-2</v>
      </c>
      <c r="W41" s="735">
        <f t="shared" ref="W41:X44" si="12">S41+G41</f>
        <v>0.25</v>
      </c>
      <c r="X41" s="736">
        <f t="shared" si="12"/>
        <v>1836788</v>
      </c>
      <c r="Y41" s="741">
        <f t="shared" si="2"/>
        <v>0</v>
      </c>
      <c r="Z41" s="742">
        <f>IFERROR(X41/F41,0)</f>
        <v>0</v>
      </c>
      <c r="AA41" s="732"/>
      <c r="AB41" s="732" t="s">
        <v>336</v>
      </c>
      <c r="AC41" s="718">
        <v>6118</v>
      </c>
      <c r="AD41" s="718">
        <f>U41</f>
        <v>6.25E-2</v>
      </c>
    </row>
    <row r="42" spans="1:30" ht="51">
      <c r="A42" s="728"/>
      <c r="B42" s="733"/>
      <c r="C42" s="763" t="s">
        <v>181</v>
      </c>
      <c r="D42" s="734" t="s">
        <v>379</v>
      </c>
      <c r="E42" s="735"/>
      <c r="F42" s="736">
        <v>0</v>
      </c>
      <c r="G42" s="735">
        <v>0</v>
      </c>
      <c r="H42" s="736">
        <v>0</v>
      </c>
      <c r="I42" s="737">
        <v>21</v>
      </c>
      <c r="J42" s="738">
        <v>13490000</v>
      </c>
      <c r="K42" s="739">
        <v>0</v>
      </c>
      <c r="L42" s="739">
        <v>0</v>
      </c>
      <c r="M42" s="739"/>
      <c r="N42" s="739"/>
      <c r="O42" s="739"/>
      <c r="P42" s="739"/>
      <c r="Q42" s="739"/>
      <c r="R42" s="739"/>
      <c r="S42" s="738">
        <f>SUM(K42)</f>
        <v>0</v>
      </c>
      <c r="T42" s="738">
        <f>SUM(L42)</f>
        <v>0</v>
      </c>
      <c r="U42" s="740">
        <f>IFERROR(IF(S42&gt;I42,1,S42/I42),0)</f>
        <v>0</v>
      </c>
      <c r="V42" s="740">
        <f t="shared" si="0"/>
        <v>0</v>
      </c>
      <c r="W42" s="735">
        <f t="shared" si="12"/>
        <v>0</v>
      </c>
      <c r="X42" s="736">
        <f t="shared" si="12"/>
        <v>0</v>
      </c>
      <c r="Y42" s="741">
        <f t="shared" si="2"/>
        <v>0</v>
      </c>
      <c r="Z42" s="742">
        <f>IFERROR(X42/F42,0)</f>
        <v>0</v>
      </c>
      <c r="AA42" s="732"/>
      <c r="AB42" s="732" t="s">
        <v>336</v>
      </c>
      <c r="AC42" s="718">
        <v>6119</v>
      </c>
      <c r="AD42" s="718">
        <f>U42</f>
        <v>0</v>
      </c>
    </row>
    <row r="43" spans="1:30" ht="76.5">
      <c r="A43" s="728"/>
      <c r="B43" s="733"/>
      <c r="C43" s="763" t="s">
        <v>183</v>
      </c>
      <c r="D43" s="734" t="s">
        <v>380</v>
      </c>
      <c r="E43" s="735"/>
      <c r="F43" s="736">
        <v>0</v>
      </c>
      <c r="G43" s="735">
        <v>0</v>
      </c>
      <c r="H43" s="736">
        <v>0</v>
      </c>
      <c r="I43" s="737">
        <v>3</v>
      </c>
      <c r="J43" s="738">
        <v>20880000</v>
      </c>
      <c r="K43" s="739">
        <v>0</v>
      </c>
      <c r="L43" s="739">
        <v>0</v>
      </c>
      <c r="M43" s="739"/>
      <c r="N43" s="739"/>
      <c r="O43" s="739"/>
      <c r="P43" s="739"/>
      <c r="Q43" s="739"/>
      <c r="R43" s="739"/>
      <c r="S43" s="738">
        <f>SUM(K43)</f>
        <v>0</v>
      </c>
      <c r="T43" s="738">
        <f>SUM(L43)</f>
        <v>0</v>
      </c>
      <c r="U43" s="740">
        <f>IFERROR(IF(S43&gt;I43,1,S43/I43),0)</f>
        <v>0</v>
      </c>
      <c r="V43" s="740">
        <f t="shared" si="0"/>
        <v>0</v>
      </c>
      <c r="W43" s="735">
        <f t="shared" si="12"/>
        <v>0</v>
      </c>
      <c r="X43" s="736">
        <f t="shared" si="12"/>
        <v>0</v>
      </c>
      <c r="Y43" s="741">
        <f t="shared" si="2"/>
        <v>0</v>
      </c>
      <c r="Z43" s="742">
        <f>IFERROR(X43/F43,0)</f>
        <v>0</v>
      </c>
      <c r="AA43" s="732"/>
      <c r="AB43" s="732" t="s">
        <v>336</v>
      </c>
      <c r="AC43" s="718">
        <v>6120</v>
      </c>
      <c r="AD43" s="718">
        <f>U43</f>
        <v>0</v>
      </c>
    </row>
    <row r="44" spans="1:30" ht="89.25">
      <c r="A44" s="728"/>
      <c r="B44" s="733"/>
      <c r="C44" s="763" t="s">
        <v>185</v>
      </c>
      <c r="D44" s="734" t="s">
        <v>381</v>
      </c>
      <c r="E44" s="735"/>
      <c r="F44" s="736">
        <v>0</v>
      </c>
      <c r="G44" s="735">
        <v>0</v>
      </c>
      <c r="H44" s="736">
        <v>0</v>
      </c>
      <c r="I44" s="737">
        <v>12</v>
      </c>
      <c r="J44" s="738">
        <v>8630000</v>
      </c>
      <c r="K44" s="739">
        <v>1</v>
      </c>
      <c r="L44" s="739">
        <v>270000</v>
      </c>
      <c r="M44" s="739"/>
      <c r="N44" s="739"/>
      <c r="O44" s="739"/>
      <c r="P44" s="739"/>
      <c r="Q44" s="739"/>
      <c r="R44" s="739"/>
      <c r="S44" s="738">
        <f>SUM(K44)</f>
        <v>1</v>
      </c>
      <c r="T44" s="738">
        <f>SUM(L44)</f>
        <v>270000</v>
      </c>
      <c r="U44" s="740">
        <f>IFERROR(IF(S44&gt;I44,1,S44/I44),0)</f>
        <v>8.3333333333333329E-2</v>
      </c>
      <c r="V44" s="740">
        <f t="shared" si="0"/>
        <v>3.1286210892236384E-2</v>
      </c>
      <c r="W44" s="735">
        <f t="shared" si="12"/>
        <v>1</v>
      </c>
      <c r="X44" s="736">
        <f t="shared" si="12"/>
        <v>270000</v>
      </c>
      <c r="Y44" s="741">
        <f t="shared" si="2"/>
        <v>0</v>
      </c>
      <c r="Z44" s="742">
        <f>IFERROR(X44/F44,0)</f>
        <v>0</v>
      </c>
      <c r="AA44" s="732"/>
      <c r="AB44" s="732" t="s">
        <v>336</v>
      </c>
      <c r="AC44" s="718">
        <v>6121</v>
      </c>
      <c r="AD44" s="718">
        <f>U44</f>
        <v>8.3333333333333329E-2</v>
      </c>
    </row>
    <row r="45" spans="1:30">
      <c r="A45" s="728"/>
      <c r="B45" s="733"/>
      <c r="C45" s="763"/>
      <c r="D45" s="734"/>
      <c r="E45" s="735"/>
      <c r="F45" s="736"/>
      <c r="G45" s="735"/>
      <c r="H45" s="736"/>
      <c r="I45" s="737"/>
      <c r="J45" s="738"/>
      <c r="K45" s="1170" t="s">
        <v>382</v>
      </c>
      <c r="L45" s="1171"/>
      <c r="M45" s="1171"/>
      <c r="N45" s="1171"/>
      <c r="O45" s="1171"/>
      <c r="P45" s="1171"/>
      <c r="Q45" s="1171"/>
      <c r="R45" s="1171"/>
      <c r="S45" s="1171"/>
      <c r="T45" s="1171"/>
      <c r="U45" s="740">
        <f>IFERROR(((U12*J12)+(U13*J13)+(U14*J14)+(U15*J15)+(U17*J17)+(U18*J18)+(U20*J20)+(U22*J22)+(U23*J23)+(U25*J25)+(U26*J26)+(U27*J27)+(U28*J28)+(U29*J29)+(U30*J30)+(U32*J32)+(U33*J33)+(U34*J34)+(U36*J36)+(U37*J37)+(U38*J38)+(U39*J39)+(U41*J41)+(U42*J42)+(U43*J43)+(U44*J44))/J10,0)</f>
        <v>0.23538615891531145</v>
      </c>
      <c r="V45" s="740">
        <f>V10</f>
        <v>0.20961754928233101</v>
      </c>
      <c r="W45" s="735"/>
      <c r="X45" s="736"/>
      <c r="Y45" s="741"/>
      <c r="Z45" s="742"/>
      <c r="AA45" s="732"/>
      <c r="AB45" s="732"/>
    </row>
    <row r="46" spans="1:30" ht="25.5">
      <c r="A46" s="728"/>
      <c r="B46" s="733"/>
      <c r="C46" s="763"/>
      <c r="D46" s="734"/>
      <c r="E46" s="735"/>
      <c r="F46" s="736"/>
      <c r="G46" s="735"/>
      <c r="H46" s="736"/>
      <c r="I46" s="737"/>
      <c r="J46" s="738"/>
      <c r="K46" s="1170" t="s">
        <v>383</v>
      </c>
      <c r="L46" s="1171"/>
      <c r="M46" s="1171"/>
      <c r="N46" s="1171"/>
      <c r="O46" s="1171"/>
      <c r="P46" s="1171"/>
      <c r="Q46" s="1171"/>
      <c r="R46" s="1171"/>
      <c r="S46" s="1171"/>
      <c r="T46" s="1171"/>
      <c r="U46" s="740" t="str">
        <f>IF(U45&gt;0.9,"Sangat Tinggi",IF(U45&gt;0.75,"Tinggi",IF(U45&gt;0.65,"Sedang",IF(U45&gt;0.5,"Rendah","Sangat Rendah"))))</f>
        <v>Sangat Rendah</v>
      </c>
      <c r="V46" s="740" t="str">
        <f>IF(V45&gt;0.9,"Sangat Tinggi",IF(V45&gt;0.75,"Tinggi",IF(V45&gt;0.65,"Sedang",IF(V45&gt;0.5,"Rendah","Sangat Rendah"))))</f>
        <v>Sangat Rendah</v>
      </c>
      <c r="W46" s="735"/>
      <c r="X46" s="736"/>
      <c r="Y46" s="741"/>
      <c r="Z46" s="742"/>
      <c r="AA46" s="732"/>
      <c r="AB46" s="732"/>
    </row>
    <row r="47" spans="1:30">
      <c r="A47" s="728"/>
      <c r="B47" s="733"/>
      <c r="C47" s="1181" t="s">
        <v>384</v>
      </c>
      <c r="D47" s="1182"/>
      <c r="E47" s="1183"/>
      <c r="F47" s="1184"/>
      <c r="G47" s="1183"/>
      <c r="H47" s="1184"/>
      <c r="I47" s="1185"/>
      <c r="J47" s="1171"/>
      <c r="K47" s="1186"/>
      <c r="L47" s="1186"/>
      <c r="M47" s="1186"/>
      <c r="N47" s="1186"/>
      <c r="O47" s="1186"/>
      <c r="P47" s="1186"/>
      <c r="Q47" s="1186"/>
      <c r="R47" s="1186"/>
      <c r="S47" s="1171"/>
      <c r="T47" s="1171"/>
      <c r="U47" s="1187"/>
      <c r="V47" s="1187"/>
      <c r="W47" s="1183"/>
      <c r="X47" s="1184"/>
      <c r="Y47" s="1188"/>
      <c r="Z47" s="1189"/>
      <c r="AA47" s="732"/>
      <c r="AB47" s="732"/>
    </row>
    <row r="48" spans="1:30" ht="76.5">
      <c r="A48" s="728"/>
      <c r="B48" s="733"/>
      <c r="C48" s="743" t="s">
        <v>385</v>
      </c>
      <c r="D48" s="744"/>
      <c r="E48" s="745"/>
      <c r="F48" s="746">
        <f>0+F49</f>
        <v>0</v>
      </c>
      <c r="G48" s="745"/>
      <c r="H48" s="746">
        <f>0+H49</f>
        <v>0</v>
      </c>
      <c r="I48" s="747"/>
      <c r="J48" s="748">
        <f>0+J49</f>
        <v>16160000</v>
      </c>
      <c r="K48" s="749"/>
      <c r="L48" s="749">
        <f>0+L49</f>
        <v>0</v>
      </c>
      <c r="M48" s="749"/>
      <c r="N48" s="749">
        <f>0+N49</f>
        <v>0</v>
      </c>
      <c r="O48" s="749"/>
      <c r="P48" s="749">
        <f>0+P49</f>
        <v>0</v>
      </c>
      <c r="Q48" s="749"/>
      <c r="R48" s="749">
        <f>0+R49</f>
        <v>0</v>
      </c>
      <c r="S48" s="748"/>
      <c r="T48" s="748">
        <f>0+T49</f>
        <v>0</v>
      </c>
      <c r="U48" s="750"/>
      <c r="V48" s="750">
        <f>IFERROR(T48/J48,0)</f>
        <v>0</v>
      </c>
      <c r="W48" s="745"/>
      <c r="X48" s="746">
        <f>0+X49</f>
        <v>0</v>
      </c>
      <c r="Y48" s="751"/>
      <c r="Z48" s="752">
        <f>IFERROR(X48/F48,0)</f>
        <v>0</v>
      </c>
      <c r="AA48" s="732" t="s">
        <v>307</v>
      </c>
      <c r="AB48" s="732"/>
    </row>
    <row r="49" spans="1:30" ht="76.5">
      <c r="A49" s="728"/>
      <c r="B49" s="733"/>
      <c r="C49" s="753" t="s">
        <v>386</v>
      </c>
      <c r="D49" s="754" t="s">
        <v>387</v>
      </c>
      <c r="E49" s="755"/>
      <c r="F49" s="756">
        <f>0+F50</f>
        <v>0</v>
      </c>
      <c r="G49" s="755">
        <v>0</v>
      </c>
      <c r="H49" s="756">
        <f>0+H50</f>
        <v>0</v>
      </c>
      <c r="I49" s="757">
        <v>1</v>
      </c>
      <c r="J49" s="758">
        <f>0+J50</f>
        <v>16160000</v>
      </c>
      <c r="K49" s="759">
        <v>0</v>
      </c>
      <c r="L49" s="759">
        <f>0+L50</f>
        <v>0</v>
      </c>
      <c r="M49" s="759"/>
      <c r="N49" s="759">
        <f>0+N50</f>
        <v>0</v>
      </c>
      <c r="O49" s="759"/>
      <c r="P49" s="759">
        <f>0+P50</f>
        <v>0</v>
      </c>
      <c r="Q49" s="759"/>
      <c r="R49" s="759">
        <f>0+R50</f>
        <v>0</v>
      </c>
      <c r="S49" s="758">
        <f>SUM(K49)</f>
        <v>0</v>
      </c>
      <c r="T49" s="758">
        <f>0+T50</f>
        <v>0</v>
      </c>
      <c r="U49" s="760">
        <f>IFERROR(S49/I49,0)</f>
        <v>0</v>
      </c>
      <c r="V49" s="760">
        <f>IFERROR(T49/J49,0)</f>
        <v>0</v>
      </c>
      <c r="W49" s="755">
        <f>G49</f>
        <v>0</v>
      </c>
      <c r="X49" s="756">
        <f>0+X50</f>
        <v>0</v>
      </c>
      <c r="Y49" s="761">
        <f>IFERROR(W49/E49,0)</f>
        <v>0</v>
      </c>
      <c r="Z49" s="762">
        <f>0+Z50</f>
        <v>0</v>
      </c>
      <c r="AA49" s="732"/>
      <c r="AB49" s="732"/>
    </row>
    <row r="50" spans="1:30" ht="63.75">
      <c r="A50" s="728"/>
      <c r="B50" s="733"/>
      <c r="C50" s="763" t="s">
        <v>224</v>
      </c>
      <c r="D50" s="734" t="s">
        <v>388</v>
      </c>
      <c r="E50" s="735"/>
      <c r="F50" s="736">
        <v>0</v>
      </c>
      <c r="G50" s="735">
        <v>0</v>
      </c>
      <c r="H50" s="736">
        <v>0</v>
      </c>
      <c r="I50" s="737">
        <v>7</v>
      </c>
      <c r="J50" s="738">
        <v>16160000</v>
      </c>
      <c r="K50" s="739">
        <v>6</v>
      </c>
      <c r="L50" s="739">
        <v>0</v>
      </c>
      <c r="M50" s="739"/>
      <c r="N50" s="739"/>
      <c r="O50" s="739"/>
      <c r="P50" s="739"/>
      <c r="Q50" s="739"/>
      <c r="R50" s="739"/>
      <c r="S50" s="738">
        <f>SUM(K50)</f>
        <v>6</v>
      </c>
      <c r="T50" s="738">
        <f>SUM(L50)</f>
        <v>0</v>
      </c>
      <c r="U50" s="740">
        <f>IFERROR(IF(S50&gt;I50,1,S50/I50),0)</f>
        <v>0.8571428571428571</v>
      </c>
      <c r="V50" s="740">
        <f>IFERROR(T50/J50,0)</f>
        <v>0</v>
      </c>
      <c r="W50" s="735">
        <f>S50+G50</f>
        <v>6</v>
      </c>
      <c r="X50" s="736">
        <f>T50+H50</f>
        <v>0</v>
      </c>
      <c r="Y50" s="741">
        <f>IFERROR(W50/E50,0)</f>
        <v>0</v>
      </c>
      <c r="Z50" s="742">
        <f>IFERROR(X50/F50,0)</f>
        <v>0</v>
      </c>
      <c r="AA50" s="732"/>
      <c r="AB50" s="732" t="s">
        <v>336</v>
      </c>
      <c r="AC50" s="718">
        <v>6122</v>
      </c>
      <c r="AD50" s="718">
        <f>U50</f>
        <v>0.8571428571428571</v>
      </c>
    </row>
    <row r="51" spans="1:30">
      <c r="A51" s="728"/>
      <c r="B51" s="733"/>
      <c r="C51" s="763"/>
      <c r="D51" s="734"/>
      <c r="E51" s="735"/>
      <c r="F51" s="736"/>
      <c r="G51" s="735"/>
      <c r="H51" s="736"/>
      <c r="I51" s="737"/>
      <c r="J51" s="738"/>
      <c r="K51" s="1170" t="s">
        <v>382</v>
      </c>
      <c r="L51" s="1171"/>
      <c r="M51" s="1171"/>
      <c r="N51" s="1171"/>
      <c r="O51" s="1171"/>
      <c r="P51" s="1171"/>
      <c r="Q51" s="1171"/>
      <c r="R51" s="1171"/>
      <c r="S51" s="1171"/>
      <c r="T51" s="1171"/>
      <c r="U51" s="740">
        <f>IFERROR(((U50*J50))/J48,0)</f>
        <v>0.8571428571428571</v>
      </c>
      <c r="V51" s="740">
        <f>V48</f>
        <v>0</v>
      </c>
      <c r="W51" s="735"/>
      <c r="X51" s="736"/>
      <c r="Y51" s="741"/>
      <c r="Z51" s="742"/>
      <c r="AA51" s="732"/>
      <c r="AB51" s="732"/>
    </row>
    <row r="52" spans="1:30" ht="25.5">
      <c r="A52" s="728"/>
      <c r="B52" s="733"/>
      <c r="C52" s="763"/>
      <c r="D52" s="734"/>
      <c r="E52" s="735"/>
      <c r="F52" s="736"/>
      <c r="G52" s="735"/>
      <c r="H52" s="736"/>
      <c r="I52" s="737"/>
      <c r="J52" s="738"/>
      <c r="K52" s="1170" t="s">
        <v>383</v>
      </c>
      <c r="L52" s="1171"/>
      <c r="M52" s="1171"/>
      <c r="N52" s="1171"/>
      <c r="O52" s="1171"/>
      <c r="P52" s="1171"/>
      <c r="Q52" s="1171"/>
      <c r="R52" s="1171"/>
      <c r="S52" s="1171"/>
      <c r="T52" s="1171"/>
      <c r="U52" s="740" t="str">
        <f>IF(U51&gt;0.9,"Sangat Tinggi",IF(U51&gt;0.75,"Tinggi",IF(U51&gt;0.65,"Sedang",IF(U51&gt;0.5,"Rendah","Sangat Rendah"))))</f>
        <v>Tinggi</v>
      </c>
      <c r="V52" s="740" t="str">
        <f>IF(V51&gt;0.9,"Sangat Tinggi",IF(V51&gt;0.75,"Tinggi",IF(V51&gt;0.65,"Sedang",IF(V51&gt;0.5,"Rendah","Sangat Rendah"))))</f>
        <v>Sangat Rendah</v>
      </c>
      <c r="W52" s="735"/>
      <c r="X52" s="736"/>
      <c r="Y52" s="741"/>
      <c r="Z52" s="742"/>
      <c r="AA52" s="732"/>
      <c r="AB52" s="732"/>
    </row>
    <row r="53" spans="1:30" ht="63.75">
      <c r="A53" s="728"/>
      <c r="B53" s="733"/>
      <c r="C53" s="743" t="s">
        <v>389</v>
      </c>
      <c r="D53" s="744"/>
      <c r="E53" s="745"/>
      <c r="F53" s="746">
        <f>0+F54</f>
        <v>0</v>
      </c>
      <c r="G53" s="745"/>
      <c r="H53" s="746">
        <f>0+H54</f>
        <v>0</v>
      </c>
      <c r="I53" s="747"/>
      <c r="J53" s="748">
        <f>0+J54</f>
        <v>87391300</v>
      </c>
      <c r="K53" s="749"/>
      <c r="L53" s="749">
        <f>0+L54</f>
        <v>2400000</v>
      </c>
      <c r="M53" s="749"/>
      <c r="N53" s="749">
        <f>0+N54</f>
        <v>0</v>
      </c>
      <c r="O53" s="749"/>
      <c r="P53" s="749">
        <f>0+P54</f>
        <v>0</v>
      </c>
      <c r="Q53" s="749"/>
      <c r="R53" s="749">
        <f>0+R54</f>
        <v>0</v>
      </c>
      <c r="S53" s="748"/>
      <c r="T53" s="748">
        <f>0+T54</f>
        <v>2400000</v>
      </c>
      <c r="U53" s="750"/>
      <c r="V53" s="750">
        <f>IFERROR(T53/J53,0)</f>
        <v>2.746268793346706E-2</v>
      </c>
      <c r="W53" s="745"/>
      <c r="X53" s="746">
        <f>0+X54</f>
        <v>2400000</v>
      </c>
      <c r="Y53" s="751"/>
      <c r="Z53" s="752">
        <f>IFERROR(X53/F53,0)</f>
        <v>0</v>
      </c>
      <c r="AA53" s="732" t="s">
        <v>307</v>
      </c>
      <c r="AB53" s="732"/>
    </row>
    <row r="54" spans="1:30" ht="76.5">
      <c r="A54" s="728"/>
      <c r="B54" s="733"/>
      <c r="C54" s="753" t="s">
        <v>390</v>
      </c>
      <c r="D54" s="754" t="s">
        <v>391</v>
      </c>
      <c r="E54" s="755"/>
      <c r="F54" s="756">
        <f>0+F55+F56</f>
        <v>0</v>
      </c>
      <c r="G54" s="755">
        <v>0</v>
      </c>
      <c r="H54" s="756">
        <f>0+H55+H56</f>
        <v>0</v>
      </c>
      <c r="I54" s="757">
        <v>1</v>
      </c>
      <c r="J54" s="758">
        <f>0+J55+J56</f>
        <v>87391300</v>
      </c>
      <c r="K54" s="759">
        <v>0</v>
      </c>
      <c r="L54" s="759">
        <f>0+L55+L56</f>
        <v>2400000</v>
      </c>
      <c r="M54" s="759"/>
      <c r="N54" s="759">
        <f>0+N55+N56</f>
        <v>0</v>
      </c>
      <c r="O54" s="759"/>
      <c r="P54" s="759">
        <f>0+P55+P56</f>
        <v>0</v>
      </c>
      <c r="Q54" s="759"/>
      <c r="R54" s="759">
        <f>0+R55+R56</f>
        <v>0</v>
      </c>
      <c r="S54" s="758">
        <f>SUM(K54)</f>
        <v>0</v>
      </c>
      <c r="T54" s="758">
        <f>0+T55+T56</f>
        <v>2400000</v>
      </c>
      <c r="U54" s="760">
        <f>IFERROR(S54/I54,0)</f>
        <v>0</v>
      </c>
      <c r="V54" s="760">
        <f>IFERROR(T54/J54,0)</f>
        <v>2.746268793346706E-2</v>
      </c>
      <c r="W54" s="755">
        <f>G54</f>
        <v>0</v>
      </c>
      <c r="X54" s="756">
        <f>0+X55+X56</f>
        <v>2400000</v>
      </c>
      <c r="Y54" s="761">
        <f>IFERROR(W54/E54,0)</f>
        <v>0</v>
      </c>
      <c r="Z54" s="762">
        <f>0+Z55+Z56</f>
        <v>0</v>
      </c>
      <c r="AA54" s="732"/>
      <c r="AB54" s="732"/>
    </row>
    <row r="55" spans="1:30" ht="114.75">
      <c r="A55" s="728"/>
      <c r="B55" s="733"/>
      <c r="C55" s="763" t="s">
        <v>218</v>
      </c>
      <c r="D55" s="734" t="s">
        <v>392</v>
      </c>
      <c r="E55" s="735"/>
      <c r="F55" s="736">
        <v>0</v>
      </c>
      <c r="G55" s="735">
        <v>0</v>
      </c>
      <c r="H55" s="736">
        <v>0</v>
      </c>
      <c r="I55" s="737">
        <v>10</v>
      </c>
      <c r="J55" s="738">
        <v>13041800</v>
      </c>
      <c r="K55" s="739">
        <v>10</v>
      </c>
      <c r="L55" s="739">
        <v>0</v>
      </c>
      <c r="M55" s="739"/>
      <c r="N55" s="739"/>
      <c r="O55" s="739"/>
      <c r="P55" s="739"/>
      <c r="Q55" s="739"/>
      <c r="R55" s="739"/>
      <c r="S55" s="738">
        <f>SUM(K55)</f>
        <v>10</v>
      </c>
      <c r="T55" s="738">
        <f>SUM(L55)</f>
        <v>0</v>
      </c>
      <c r="U55" s="740">
        <f>IFERROR(IF(S55&gt;I55,1,S55/I55),0)</f>
        <v>1</v>
      </c>
      <c r="V55" s="740">
        <f>IFERROR(T55/J55,0)</f>
        <v>0</v>
      </c>
      <c r="W55" s="735">
        <f>S55+G55</f>
        <v>10</v>
      </c>
      <c r="X55" s="736">
        <f>T55+H55</f>
        <v>0</v>
      </c>
      <c r="Y55" s="741">
        <f>IFERROR(W55/E55,0)</f>
        <v>0</v>
      </c>
      <c r="Z55" s="742">
        <f>IFERROR(X55/F55,0)</f>
        <v>0</v>
      </c>
      <c r="AA55" s="732"/>
      <c r="AB55" s="732" t="s">
        <v>336</v>
      </c>
      <c r="AC55" s="718">
        <v>6123</v>
      </c>
      <c r="AD55" s="718">
        <f>U55</f>
        <v>1</v>
      </c>
    </row>
    <row r="56" spans="1:30" ht="89.25">
      <c r="A56" s="728"/>
      <c r="B56" s="733"/>
      <c r="C56" s="763" t="s">
        <v>393</v>
      </c>
      <c r="D56" s="734" t="s">
        <v>394</v>
      </c>
      <c r="E56" s="735"/>
      <c r="F56" s="736">
        <v>0</v>
      </c>
      <c r="G56" s="735">
        <v>0</v>
      </c>
      <c r="H56" s="736">
        <v>0</v>
      </c>
      <c r="I56" s="737">
        <v>12</v>
      </c>
      <c r="J56" s="738">
        <v>74349500</v>
      </c>
      <c r="K56" s="739">
        <v>3</v>
      </c>
      <c r="L56" s="739">
        <v>2400000</v>
      </c>
      <c r="M56" s="739"/>
      <c r="N56" s="739"/>
      <c r="O56" s="739"/>
      <c r="P56" s="739"/>
      <c r="Q56" s="739"/>
      <c r="R56" s="739"/>
      <c r="S56" s="738">
        <f>SUM(K56)</f>
        <v>3</v>
      </c>
      <c r="T56" s="738">
        <f>SUM(L56)</f>
        <v>2400000</v>
      </c>
      <c r="U56" s="740">
        <f>IFERROR(IF(S56&gt;I56,1,S56/I56),0)</f>
        <v>0.25</v>
      </c>
      <c r="V56" s="740">
        <f>IFERROR(T56/J56,0)</f>
        <v>3.2279974983019391E-2</v>
      </c>
      <c r="W56" s="735">
        <f>S56+G56</f>
        <v>3</v>
      </c>
      <c r="X56" s="736">
        <f>T56+H56</f>
        <v>2400000</v>
      </c>
      <c r="Y56" s="741">
        <f>IFERROR(W56/E56,0)</f>
        <v>0</v>
      </c>
      <c r="Z56" s="742">
        <f>IFERROR(X56/F56,0)</f>
        <v>0</v>
      </c>
      <c r="AA56" s="732"/>
      <c r="AB56" s="732" t="s">
        <v>336</v>
      </c>
      <c r="AC56" s="718">
        <v>6124</v>
      </c>
      <c r="AD56" s="718">
        <f>U56</f>
        <v>0.25</v>
      </c>
    </row>
    <row r="57" spans="1:30">
      <c r="A57" s="728"/>
      <c r="B57" s="733"/>
      <c r="C57" s="763"/>
      <c r="D57" s="734"/>
      <c r="E57" s="735"/>
      <c r="F57" s="736"/>
      <c r="G57" s="735"/>
      <c r="H57" s="736"/>
      <c r="I57" s="737"/>
      <c r="J57" s="738"/>
      <c r="K57" s="1170" t="s">
        <v>382</v>
      </c>
      <c r="L57" s="1171"/>
      <c r="M57" s="1171"/>
      <c r="N57" s="1171"/>
      <c r="O57" s="1171"/>
      <c r="P57" s="1171"/>
      <c r="Q57" s="1171"/>
      <c r="R57" s="1171"/>
      <c r="S57" s="1171"/>
      <c r="T57" s="1171"/>
      <c r="U57" s="740">
        <f>IFERROR(((U55*J55)+(U56*J56))/J53,0)</f>
        <v>0.36192590109084083</v>
      </c>
      <c r="V57" s="740">
        <f>V53</f>
        <v>2.746268793346706E-2</v>
      </c>
      <c r="W57" s="735"/>
      <c r="X57" s="736"/>
      <c r="Y57" s="741"/>
      <c r="Z57" s="742"/>
      <c r="AA57" s="732"/>
      <c r="AB57" s="732"/>
    </row>
    <row r="58" spans="1:30" ht="25.5">
      <c r="A58" s="728"/>
      <c r="B58" s="733"/>
      <c r="C58" s="763"/>
      <c r="D58" s="734"/>
      <c r="E58" s="735"/>
      <c r="F58" s="736"/>
      <c r="G58" s="735"/>
      <c r="H58" s="736"/>
      <c r="I58" s="737"/>
      <c r="J58" s="738"/>
      <c r="K58" s="1170" t="s">
        <v>383</v>
      </c>
      <c r="L58" s="1171"/>
      <c r="M58" s="1171"/>
      <c r="N58" s="1171"/>
      <c r="O58" s="1171"/>
      <c r="P58" s="1171"/>
      <c r="Q58" s="1171"/>
      <c r="R58" s="1171"/>
      <c r="S58" s="1171"/>
      <c r="T58" s="1171"/>
      <c r="U58" s="740" t="str">
        <f>IF(U57&gt;0.9,"Sangat Tinggi",IF(U57&gt;0.75,"Tinggi",IF(U57&gt;0.65,"Sedang",IF(U57&gt;0.5,"Rendah","Sangat Rendah"))))</f>
        <v>Sangat Rendah</v>
      </c>
      <c r="V58" s="740" t="str">
        <f>IF(V57&gt;0.9,"Sangat Tinggi",IF(V57&gt;0.75,"Tinggi",IF(V57&gt;0.65,"Sedang",IF(V57&gt;0.5,"Rendah","Sangat Rendah"))))</f>
        <v>Sangat Rendah</v>
      </c>
      <c r="W58" s="735"/>
      <c r="X58" s="736"/>
      <c r="Y58" s="741"/>
      <c r="Z58" s="742"/>
      <c r="AA58" s="732"/>
      <c r="AB58" s="732"/>
    </row>
    <row r="59" spans="1:30" ht="63.75">
      <c r="A59" s="728"/>
      <c r="B59" s="733"/>
      <c r="C59" s="743" t="s">
        <v>395</v>
      </c>
      <c r="D59" s="744"/>
      <c r="E59" s="745"/>
      <c r="F59" s="746">
        <f>0+F60+F63</f>
        <v>0</v>
      </c>
      <c r="G59" s="745"/>
      <c r="H59" s="746">
        <f>0+H60+H63</f>
        <v>0</v>
      </c>
      <c r="I59" s="747"/>
      <c r="J59" s="748">
        <f>0+J60+J63</f>
        <v>12680600</v>
      </c>
      <c r="K59" s="749"/>
      <c r="L59" s="749">
        <f>0+L60+L63</f>
        <v>820000</v>
      </c>
      <c r="M59" s="749"/>
      <c r="N59" s="749">
        <f>0+N60+N63</f>
        <v>0</v>
      </c>
      <c r="O59" s="749"/>
      <c r="P59" s="749">
        <f>0+P60+P63</f>
        <v>0</v>
      </c>
      <c r="Q59" s="749"/>
      <c r="R59" s="749">
        <f>0+R60+R63</f>
        <v>0</v>
      </c>
      <c r="S59" s="748"/>
      <c r="T59" s="748">
        <f>0+T60+T63</f>
        <v>820000</v>
      </c>
      <c r="U59" s="750"/>
      <c r="V59" s="750">
        <f t="shared" ref="V59:V64" si="13">IFERROR(T59/J59,0)</f>
        <v>6.4665709824456255E-2</v>
      </c>
      <c r="W59" s="745"/>
      <c r="X59" s="746">
        <f>0+X60+X63</f>
        <v>820000</v>
      </c>
      <c r="Y59" s="751"/>
      <c r="Z59" s="752">
        <f>IFERROR(X59/F59,0)</f>
        <v>0</v>
      </c>
      <c r="AA59" s="732" t="s">
        <v>307</v>
      </c>
      <c r="AB59" s="732"/>
    </row>
    <row r="60" spans="1:30" ht="89.25">
      <c r="A60" s="728"/>
      <c r="B60" s="733"/>
      <c r="C60" s="753" t="s">
        <v>396</v>
      </c>
      <c r="D60" s="754" t="s">
        <v>397</v>
      </c>
      <c r="E60" s="755"/>
      <c r="F60" s="756">
        <f>0+F61+F62</f>
        <v>0</v>
      </c>
      <c r="G60" s="755">
        <v>0</v>
      </c>
      <c r="H60" s="756">
        <f>0+H61+H62</f>
        <v>0</v>
      </c>
      <c r="I60" s="757">
        <v>1</v>
      </c>
      <c r="J60" s="758">
        <f>0+J61+J62</f>
        <v>8444600</v>
      </c>
      <c r="K60" s="759">
        <v>0</v>
      </c>
      <c r="L60" s="759">
        <f>0+L61+L62</f>
        <v>480000</v>
      </c>
      <c r="M60" s="759"/>
      <c r="N60" s="759">
        <f>0+N61+N62</f>
        <v>0</v>
      </c>
      <c r="O60" s="759"/>
      <c r="P60" s="759">
        <f>0+P61+P62</f>
        <v>0</v>
      </c>
      <c r="Q60" s="759"/>
      <c r="R60" s="759">
        <f>0+R61+R62</f>
        <v>0</v>
      </c>
      <c r="S60" s="758">
        <f>SUM(K60)</f>
        <v>0</v>
      </c>
      <c r="T60" s="758">
        <f>0+T61+T62</f>
        <v>480000</v>
      </c>
      <c r="U60" s="760">
        <f>IFERROR(S60/I60,0)</f>
        <v>0</v>
      </c>
      <c r="V60" s="760">
        <f t="shared" si="13"/>
        <v>5.6841058191033321E-2</v>
      </c>
      <c r="W60" s="755">
        <f>G60</f>
        <v>0</v>
      </c>
      <c r="X60" s="756">
        <f>0+X61+X62</f>
        <v>480000</v>
      </c>
      <c r="Y60" s="761">
        <f>IFERROR(W60/E60,0)</f>
        <v>0</v>
      </c>
      <c r="Z60" s="762">
        <f>0+Z61+Z62</f>
        <v>0</v>
      </c>
      <c r="AA60" s="732"/>
      <c r="AB60" s="732"/>
    </row>
    <row r="61" spans="1:30" ht="127.5">
      <c r="A61" s="728"/>
      <c r="B61" s="733"/>
      <c r="C61" s="763" t="s">
        <v>398</v>
      </c>
      <c r="D61" s="734" t="s">
        <v>399</v>
      </c>
      <c r="E61" s="735"/>
      <c r="F61" s="736">
        <v>0</v>
      </c>
      <c r="G61" s="735">
        <v>0</v>
      </c>
      <c r="H61" s="736">
        <v>0</v>
      </c>
      <c r="I61" s="737">
        <v>8</v>
      </c>
      <c r="J61" s="738">
        <v>4533600</v>
      </c>
      <c r="K61" s="739">
        <v>2</v>
      </c>
      <c r="L61" s="739">
        <v>270000</v>
      </c>
      <c r="M61" s="739"/>
      <c r="N61" s="739"/>
      <c r="O61" s="739"/>
      <c r="P61" s="739"/>
      <c r="Q61" s="739"/>
      <c r="R61" s="739"/>
      <c r="S61" s="738">
        <f>SUM(K61)</f>
        <v>2</v>
      </c>
      <c r="T61" s="738">
        <f>SUM(L61)</f>
        <v>270000</v>
      </c>
      <c r="U61" s="740">
        <f>IFERROR(IF(S61&gt;I61,1,S61/I61),0)</f>
        <v>0.25</v>
      </c>
      <c r="V61" s="740">
        <f t="shared" si="13"/>
        <v>5.9555320275277927E-2</v>
      </c>
      <c r="W61" s="735">
        <f>S61+G61</f>
        <v>2</v>
      </c>
      <c r="X61" s="736">
        <f>T61+H61</f>
        <v>270000</v>
      </c>
      <c r="Y61" s="741">
        <f>IFERROR(W61/E61,0)</f>
        <v>0</v>
      </c>
      <c r="Z61" s="742">
        <f>IFERROR(X61/F61,0)</f>
        <v>0</v>
      </c>
      <c r="AA61" s="732"/>
      <c r="AB61" s="732" t="s">
        <v>336</v>
      </c>
      <c r="AC61" s="718">
        <v>6125</v>
      </c>
      <c r="AD61" s="718">
        <f>U61</f>
        <v>0.25</v>
      </c>
    </row>
    <row r="62" spans="1:30" ht="89.25">
      <c r="A62" s="728"/>
      <c r="B62" s="733"/>
      <c r="C62" s="763" t="s">
        <v>400</v>
      </c>
      <c r="D62" s="734" t="s">
        <v>401</v>
      </c>
      <c r="E62" s="735"/>
      <c r="F62" s="736">
        <v>0</v>
      </c>
      <c r="G62" s="735">
        <v>0</v>
      </c>
      <c r="H62" s="736">
        <v>0</v>
      </c>
      <c r="I62" s="737">
        <v>4</v>
      </c>
      <c r="J62" s="738">
        <v>3911000</v>
      </c>
      <c r="K62" s="739">
        <v>1</v>
      </c>
      <c r="L62" s="739">
        <v>210000</v>
      </c>
      <c r="M62" s="739"/>
      <c r="N62" s="739"/>
      <c r="O62" s="739"/>
      <c r="P62" s="739"/>
      <c r="Q62" s="739"/>
      <c r="R62" s="739"/>
      <c r="S62" s="738">
        <f>SUM(K62)</f>
        <v>1</v>
      </c>
      <c r="T62" s="738">
        <f>SUM(L62)</f>
        <v>210000</v>
      </c>
      <c r="U62" s="740">
        <f>IFERROR(IF(S62&gt;I62,1,S62/I62),0)</f>
        <v>0.25</v>
      </c>
      <c r="V62" s="740">
        <f t="shared" si="13"/>
        <v>5.3694707236001026E-2</v>
      </c>
      <c r="W62" s="735">
        <f>S62+G62</f>
        <v>1</v>
      </c>
      <c r="X62" s="736">
        <f>T62+H62</f>
        <v>210000</v>
      </c>
      <c r="Y62" s="741">
        <f>IFERROR(W62/E62,0)</f>
        <v>0</v>
      </c>
      <c r="Z62" s="742">
        <f>IFERROR(X62/F62,0)</f>
        <v>0</v>
      </c>
      <c r="AA62" s="732"/>
      <c r="AB62" s="732" t="s">
        <v>336</v>
      </c>
      <c r="AC62" s="718">
        <v>6126</v>
      </c>
      <c r="AD62" s="718">
        <f>U62</f>
        <v>0.25</v>
      </c>
    </row>
    <row r="63" spans="1:30" ht="89.25">
      <c r="A63" s="728"/>
      <c r="B63" s="733"/>
      <c r="C63" s="753" t="s">
        <v>62</v>
      </c>
      <c r="D63" s="754" t="s">
        <v>402</v>
      </c>
      <c r="E63" s="755"/>
      <c r="F63" s="756">
        <f>0+F64</f>
        <v>0</v>
      </c>
      <c r="G63" s="755">
        <v>0</v>
      </c>
      <c r="H63" s="756">
        <f>0+H64</f>
        <v>0</v>
      </c>
      <c r="I63" s="757">
        <v>1</v>
      </c>
      <c r="J63" s="758">
        <f>0+J64</f>
        <v>4236000</v>
      </c>
      <c r="K63" s="759">
        <v>0</v>
      </c>
      <c r="L63" s="759">
        <f>0+L64</f>
        <v>340000</v>
      </c>
      <c r="M63" s="759"/>
      <c r="N63" s="759">
        <f>0+N64</f>
        <v>0</v>
      </c>
      <c r="O63" s="759"/>
      <c r="P63" s="759">
        <f>0+P64</f>
        <v>0</v>
      </c>
      <c r="Q63" s="759"/>
      <c r="R63" s="759">
        <f>0+R64</f>
        <v>0</v>
      </c>
      <c r="S63" s="758">
        <f>SUM(K63)</f>
        <v>0</v>
      </c>
      <c r="T63" s="758">
        <f>0+T64</f>
        <v>340000</v>
      </c>
      <c r="U63" s="760">
        <f>IFERROR(S63/I63,0)</f>
        <v>0</v>
      </c>
      <c r="V63" s="760">
        <f t="shared" si="13"/>
        <v>8.0264400377714831E-2</v>
      </c>
      <c r="W63" s="755">
        <f>G63</f>
        <v>0</v>
      </c>
      <c r="X63" s="756">
        <f>0+X64</f>
        <v>340000</v>
      </c>
      <c r="Y63" s="761">
        <f>IFERROR(W63/E63,0)</f>
        <v>0</v>
      </c>
      <c r="Z63" s="762">
        <f>0+Z64</f>
        <v>0</v>
      </c>
      <c r="AA63" s="732"/>
      <c r="AB63" s="732"/>
    </row>
    <row r="64" spans="1:30" ht="153">
      <c r="A64" s="728"/>
      <c r="B64" s="733"/>
      <c r="C64" s="763" t="s">
        <v>68</v>
      </c>
      <c r="D64" s="734" t="s">
        <v>403</v>
      </c>
      <c r="E64" s="735"/>
      <c r="F64" s="736">
        <v>0</v>
      </c>
      <c r="G64" s="735">
        <v>0</v>
      </c>
      <c r="H64" s="736">
        <v>0</v>
      </c>
      <c r="I64" s="737">
        <v>4</v>
      </c>
      <c r="J64" s="738">
        <v>4236000</v>
      </c>
      <c r="K64" s="739">
        <v>1</v>
      </c>
      <c r="L64" s="739">
        <v>340000</v>
      </c>
      <c r="M64" s="739"/>
      <c r="N64" s="739"/>
      <c r="O64" s="739"/>
      <c r="P64" s="739"/>
      <c r="Q64" s="739"/>
      <c r="R64" s="739"/>
      <c r="S64" s="738">
        <f>SUM(K64)</f>
        <v>1</v>
      </c>
      <c r="T64" s="738">
        <f>SUM(L64)</f>
        <v>340000</v>
      </c>
      <c r="U64" s="740">
        <f>IFERROR(IF(S64&gt;I64,1,S64/I64),0)</f>
        <v>0.25</v>
      </c>
      <c r="V64" s="740">
        <f t="shared" si="13"/>
        <v>8.0264400377714831E-2</v>
      </c>
      <c r="W64" s="735">
        <f>S64+G64</f>
        <v>1</v>
      </c>
      <c r="X64" s="736">
        <f>T64+H64</f>
        <v>340000</v>
      </c>
      <c r="Y64" s="741">
        <f>IFERROR(W64/E64,0)</f>
        <v>0</v>
      </c>
      <c r="Z64" s="742">
        <f>IFERROR(X64/F64,0)</f>
        <v>0</v>
      </c>
      <c r="AA64" s="732"/>
      <c r="AB64" s="732" t="s">
        <v>336</v>
      </c>
      <c r="AC64" s="718">
        <v>6127</v>
      </c>
      <c r="AD64" s="718">
        <f>U64</f>
        <v>0.25</v>
      </c>
    </row>
    <row r="65" spans="1:30">
      <c r="A65" s="728"/>
      <c r="B65" s="733"/>
      <c r="C65" s="763"/>
      <c r="D65" s="734"/>
      <c r="E65" s="735"/>
      <c r="F65" s="736"/>
      <c r="G65" s="735"/>
      <c r="H65" s="736"/>
      <c r="I65" s="737"/>
      <c r="J65" s="738"/>
      <c r="K65" s="1170" t="s">
        <v>382</v>
      </c>
      <c r="L65" s="1171"/>
      <c r="M65" s="1171"/>
      <c r="N65" s="1171"/>
      <c r="O65" s="1171"/>
      <c r="P65" s="1171"/>
      <c r="Q65" s="1171"/>
      <c r="R65" s="1171"/>
      <c r="S65" s="1171"/>
      <c r="T65" s="1171"/>
      <c r="U65" s="740">
        <f>IFERROR(((U61*J61)+(U62*J62)+(U64*J64))/J59,0)</f>
        <v>0.25</v>
      </c>
      <c r="V65" s="740">
        <f>V59</f>
        <v>6.4665709824456255E-2</v>
      </c>
      <c r="W65" s="735"/>
      <c r="X65" s="736"/>
      <c r="Y65" s="741"/>
      <c r="Z65" s="742"/>
      <c r="AA65" s="732"/>
      <c r="AB65" s="732"/>
    </row>
    <row r="66" spans="1:30" ht="25.5">
      <c r="A66" s="728"/>
      <c r="B66" s="733"/>
      <c r="C66" s="763"/>
      <c r="D66" s="734"/>
      <c r="E66" s="735"/>
      <c r="F66" s="736"/>
      <c r="G66" s="735"/>
      <c r="H66" s="736"/>
      <c r="I66" s="737"/>
      <c r="J66" s="738"/>
      <c r="K66" s="1170" t="s">
        <v>383</v>
      </c>
      <c r="L66" s="1171"/>
      <c r="M66" s="1171"/>
      <c r="N66" s="1171"/>
      <c r="O66" s="1171"/>
      <c r="P66" s="1171"/>
      <c r="Q66" s="1171"/>
      <c r="R66" s="1171"/>
      <c r="S66" s="1171"/>
      <c r="T66" s="1171"/>
      <c r="U66" s="740" t="str">
        <f>IF(U65&gt;0.9,"Sangat Tinggi",IF(U65&gt;0.75,"Tinggi",IF(U65&gt;0.65,"Sedang",IF(U65&gt;0.5,"Rendah","Sangat Rendah"))))</f>
        <v>Sangat Rendah</v>
      </c>
      <c r="V66" s="740" t="str">
        <f>IF(V65&gt;0.9,"Sangat Tinggi",IF(V65&gt;0.75,"Tinggi",IF(V65&gt;0.65,"Sedang",IF(V65&gt;0.5,"Rendah","Sangat Rendah"))))</f>
        <v>Sangat Rendah</v>
      </c>
      <c r="W66" s="735"/>
      <c r="X66" s="736"/>
      <c r="Y66" s="741"/>
      <c r="Z66" s="742"/>
      <c r="AA66" s="732"/>
      <c r="AB66" s="732"/>
    </row>
    <row r="67" spans="1:30" ht="63.75">
      <c r="A67" s="728"/>
      <c r="B67" s="733"/>
      <c r="C67" s="743" t="s">
        <v>404</v>
      </c>
      <c r="D67" s="744"/>
      <c r="E67" s="745"/>
      <c r="F67" s="746">
        <f>0+F68</f>
        <v>0</v>
      </c>
      <c r="G67" s="745"/>
      <c r="H67" s="746">
        <f>0+H68</f>
        <v>0</v>
      </c>
      <c r="I67" s="747"/>
      <c r="J67" s="748">
        <f>0+J68</f>
        <v>31748100</v>
      </c>
      <c r="K67" s="749"/>
      <c r="L67" s="749">
        <f>0+L68</f>
        <v>4800000</v>
      </c>
      <c r="M67" s="749"/>
      <c r="N67" s="749">
        <f>0+N68</f>
        <v>0</v>
      </c>
      <c r="O67" s="749"/>
      <c r="P67" s="749">
        <f>0+P68</f>
        <v>0</v>
      </c>
      <c r="Q67" s="749"/>
      <c r="R67" s="749">
        <f>0+R68</f>
        <v>0</v>
      </c>
      <c r="S67" s="748"/>
      <c r="T67" s="748">
        <f>0+T68</f>
        <v>4800000</v>
      </c>
      <c r="U67" s="750"/>
      <c r="V67" s="750">
        <f>IFERROR(T67/J67,0)</f>
        <v>0.15119014996173</v>
      </c>
      <c r="W67" s="745"/>
      <c r="X67" s="746">
        <f>0+X68</f>
        <v>4800000</v>
      </c>
      <c r="Y67" s="751"/>
      <c r="Z67" s="752">
        <f>IFERROR(X67/F67,0)</f>
        <v>0</v>
      </c>
      <c r="AA67" s="732" t="s">
        <v>307</v>
      </c>
      <c r="AB67" s="732"/>
    </row>
    <row r="68" spans="1:30" ht="76.5">
      <c r="A68" s="728"/>
      <c r="B68" s="733"/>
      <c r="C68" s="753" t="s">
        <v>405</v>
      </c>
      <c r="D68" s="754" t="s">
        <v>406</v>
      </c>
      <c r="E68" s="755"/>
      <c r="F68" s="756">
        <f>0+F69</f>
        <v>0</v>
      </c>
      <c r="G68" s="755">
        <v>0</v>
      </c>
      <c r="H68" s="756">
        <f>0+H69</f>
        <v>0</v>
      </c>
      <c r="I68" s="757">
        <v>1</v>
      </c>
      <c r="J68" s="758">
        <f>0+J69</f>
        <v>31748100</v>
      </c>
      <c r="K68" s="759">
        <v>0</v>
      </c>
      <c r="L68" s="759">
        <f>0+L69</f>
        <v>4800000</v>
      </c>
      <c r="M68" s="759"/>
      <c r="N68" s="759">
        <f>0+N69</f>
        <v>0</v>
      </c>
      <c r="O68" s="759"/>
      <c r="P68" s="759">
        <f>0+P69</f>
        <v>0</v>
      </c>
      <c r="Q68" s="759"/>
      <c r="R68" s="759">
        <f>0+R69</f>
        <v>0</v>
      </c>
      <c r="S68" s="758">
        <f>SUM(K68)</f>
        <v>0</v>
      </c>
      <c r="T68" s="758">
        <f>0+T69</f>
        <v>4800000</v>
      </c>
      <c r="U68" s="760">
        <f>IFERROR(S68/I68,0)</f>
        <v>0</v>
      </c>
      <c r="V68" s="760">
        <f>IFERROR(T68/J68,0)</f>
        <v>0.15119014996173</v>
      </c>
      <c r="W68" s="755">
        <f>G68</f>
        <v>0</v>
      </c>
      <c r="X68" s="756">
        <f>0+X69</f>
        <v>4800000</v>
      </c>
      <c r="Y68" s="761">
        <f>IFERROR(W68/E68,0)</f>
        <v>0</v>
      </c>
      <c r="Z68" s="762">
        <f>0+Z69</f>
        <v>0</v>
      </c>
      <c r="AA68" s="732"/>
      <c r="AB68" s="732"/>
    </row>
    <row r="69" spans="1:30" ht="63.75">
      <c r="A69" s="728"/>
      <c r="B69" s="733"/>
      <c r="C69" s="763" t="s">
        <v>205</v>
      </c>
      <c r="D69" s="734" t="s">
        <v>407</v>
      </c>
      <c r="E69" s="735"/>
      <c r="F69" s="736">
        <v>0</v>
      </c>
      <c r="G69" s="735">
        <v>0</v>
      </c>
      <c r="H69" s="736">
        <v>0</v>
      </c>
      <c r="I69" s="737">
        <v>12</v>
      </c>
      <c r="J69" s="738">
        <v>31748100</v>
      </c>
      <c r="K69" s="739">
        <v>3</v>
      </c>
      <c r="L69" s="739">
        <v>4800000</v>
      </c>
      <c r="M69" s="739"/>
      <c r="N69" s="739"/>
      <c r="O69" s="739"/>
      <c r="P69" s="739"/>
      <c r="Q69" s="739"/>
      <c r="R69" s="739"/>
      <c r="S69" s="738">
        <f>SUM(K69)</f>
        <v>3</v>
      </c>
      <c r="T69" s="738">
        <f>SUM(L69)</f>
        <v>4800000</v>
      </c>
      <c r="U69" s="740">
        <f>IFERROR(IF(S69&gt;I69,1,S69/I69),0)</f>
        <v>0.25</v>
      </c>
      <c r="V69" s="740">
        <f>IFERROR(T69/J69,0)</f>
        <v>0.15119014996173</v>
      </c>
      <c r="W69" s="735">
        <f>S69+G69</f>
        <v>3</v>
      </c>
      <c r="X69" s="736">
        <f>T69+H69</f>
        <v>4800000</v>
      </c>
      <c r="Y69" s="741">
        <f>IFERROR(W69/E69,0)</f>
        <v>0</v>
      </c>
      <c r="Z69" s="742">
        <f>IFERROR(X69/F69,0)</f>
        <v>0</v>
      </c>
      <c r="AA69" s="732"/>
      <c r="AB69" s="732" t="s">
        <v>336</v>
      </c>
      <c r="AC69" s="718">
        <v>6128</v>
      </c>
      <c r="AD69" s="718">
        <f>U69</f>
        <v>0.25</v>
      </c>
    </row>
    <row r="70" spans="1:30">
      <c r="A70" s="728"/>
      <c r="B70" s="733"/>
      <c r="C70" s="763"/>
      <c r="D70" s="734"/>
      <c r="E70" s="735"/>
      <c r="F70" s="736"/>
      <c r="G70" s="735"/>
      <c r="H70" s="736"/>
      <c r="I70" s="737"/>
      <c r="J70" s="738"/>
      <c r="K70" s="1170" t="s">
        <v>382</v>
      </c>
      <c r="L70" s="1171"/>
      <c r="M70" s="1171"/>
      <c r="N70" s="1171"/>
      <c r="O70" s="1171"/>
      <c r="P70" s="1171"/>
      <c r="Q70" s="1171"/>
      <c r="R70" s="1171"/>
      <c r="S70" s="1171"/>
      <c r="T70" s="1171"/>
      <c r="U70" s="740">
        <f>IFERROR(((U69*J69))/J67,0)</f>
        <v>0.25</v>
      </c>
      <c r="V70" s="740">
        <f>V67</f>
        <v>0.15119014996173</v>
      </c>
      <c r="W70" s="735"/>
      <c r="X70" s="736"/>
      <c r="Y70" s="741"/>
      <c r="Z70" s="742"/>
      <c r="AA70" s="732"/>
      <c r="AB70" s="732"/>
    </row>
    <row r="71" spans="1:30" ht="25.5">
      <c r="A71" s="728"/>
      <c r="B71" s="733"/>
      <c r="C71" s="763"/>
      <c r="D71" s="734"/>
      <c r="E71" s="735"/>
      <c r="F71" s="736"/>
      <c r="G71" s="735"/>
      <c r="H71" s="736"/>
      <c r="I71" s="737"/>
      <c r="J71" s="738"/>
      <c r="K71" s="1170" t="s">
        <v>383</v>
      </c>
      <c r="L71" s="1171"/>
      <c r="M71" s="1171"/>
      <c r="N71" s="1171"/>
      <c r="O71" s="1171"/>
      <c r="P71" s="1171"/>
      <c r="Q71" s="1171"/>
      <c r="R71" s="1171"/>
      <c r="S71" s="1171"/>
      <c r="T71" s="1171"/>
      <c r="U71" s="740" t="str">
        <f>IF(U70&gt;0.9,"Sangat Tinggi",IF(U70&gt;0.75,"Tinggi",IF(U70&gt;0.65,"Sedang",IF(U70&gt;0.5,"Rendah","Sangat Rendah"))))</f>
        <v>Sangat Rendah</v>
      </c>
      <c r="V71" s="740" t="str">
        <f>IF(V70&gt;0.9,"Sangat Tinggi",IF(V70&gt;0.75,"Tinggi",IF(V70&gt;0.65,"Sedang",IF(V70&gt;0.5,"Rendah","Sangat Rendah"))))</f>
        <v>Sangat Rendah</v>
      </c>
      <c r="W71" s="735"/>
      <c r="X71" s="736"/>
      <c r="Y71" s="741"/>
      <c r="Z71" s="742"/>
      <c r="AA71" s="732"/>
      <c r="AB71" s="732"/>
    </row>
    <row r="72" spans="1:30" ht="63.75">
      <c r="A72" s="728"/>
      <c r="B72" s="733"/>
      <c r="C72" s="743" t="s">
        <v>408</v>
      </c>
      <c r="D72" s="744"/>
      <c r="E72" s="745"/>
      <c r="F72" s="746">
        <f>0+F73</f>
        <v>0</v>
      </c>
      <c r="G72" s="745"/>
      <c r="H72" s="746">
        <f>0+H73</f>
        <v>0</v>
      </c>
      <c r="I72" s="747"/>
      <c r="J72" s="748">
        <f>0+J73</f>
        <v>26851800</v>
      </c>
      <c r="K72" s="749"/>
      <c r="L72" s="749">
        <f>0+L73</f>
        <v>0</v>
      </c>
      <c r="M72" s="749"/>
      <c r="N72" s="749">
        <f>0+N73</f>
        <v>0</v>
      </c>
      <c r="O72" s="749"/>
      <c r="P72" s="749">
        <f>0+P73</f>
        <v>0</v>
      </c>
      <c r="Q72" s="749"/>
      <c r="R72" s="749">
        <f>0+R73</f>
        <v>0</v>
      </c>
      <c r="S72" s="748"/>
      <c r="T72" s="748">
        <f>0+T73</f>
        <v>0</v>
      </c>
      <c r="U72" s="750"/>
      <c r="V72" s="750">
        <f>IFERROR(T72/J72,0)</f>
        <v>0</v>
      </c>
      <c r="W72" s="745"/>
      <c r="X72" s="746">
        <f>0+X73</f>
        <v>0</v>
      </c>
      <c r="Y72" s="751"/>
      <c r="Z72" s="752">
        <f>IFERROR(X72/F72,0)</f>
        <v>0</v>
      </c>
      <c r="AA72" s="732" t="s">
        <v>307</v>
      </c>
      <c r="AB72" s="732"/>
    </row>
    <row r="73" spans="1:30" ht="102">
      <c r="A73" s="728"/>
      <c r="B73" s="733"/>
      <c r="C73" s="753" t="s">
        <v>409</v>
      </c>
      <c r="D73" s="754" t="s">
        <v>410</v>
      </c>
      <c r="E73" s="755"/>
      <c r="F73" s="756">
        <f>0+F74+F75</f>
        <v>0</v>
      </c>
      <c r="G73" s="755">
        <v>0</v>
      </c>
      <c r="H73" s="756">
        <f>0+H74+H75</f>
        <v>0</v>
      </c>
      <c r="I73" s="757">
        <v>1</v>
      </c>
      <c r="J73" s="758">
        <f>0+J74+J75</f>
        <v>26851800</v>
      </c>
      <c r="K73" s="759">
        <v>0</v>
      </c>
      <c r="L73" s="759">
        <f>0+L74+L75</f>
        <v>0</v>
      </c>
      <c r="M73" s="759"/>
      <c r="N73" s="759">
        <f>0+N74+N75</f>
        <v>0</v>
      </c>
      <c r="O73" s="759"/>
      <c r="P73" s="759">
        <f>0+P74+P75</f>
        <v>0</v>
      </c>
      <c r="Q73" s="759"/>
      <c r="R73" s="759">
        <f>0+R74+R75</f>
        <v>0</v>
      </c>
      <c r="S73" s="758">
        <f>SUM(K73)</f>
        <v>0</v>
      </c>
      <c r="T73" s="758">
        <f>0+T74+T75</f>
        <v>0</v>
      </c>
      <c r="U73" s="760">
        <f>IFERROR(S73/I73,0)</f>
        <v>0</v>
      </c>
      <c r="V73" s="760">
        <f>IFERROR(T73/J73,0)</f>
        <v>0</v>
      </c>
      <c r="W73" s="755">
        <f>G73</f>
        <v>0</v>
      </c>
      <c r="X73" s="756">
        <f>0+X74+X75</f>
        <v>0</v>
      </c>
      <c r="Y73" s="761">
        <f>IFERROR(W73/E73,0)</f>
        <v>0</v>
      </c>
      <c r="Z73" s="762">
        <f>0+Z74+Z75</f>
        <v>0</v>
      </c>
      <c r="AA73" s="732"/>
      <c r="AB73" s="732"/>
    </row>
    <row r="74" spans="1:30" ht="89.25">
      <c r="A74" s="728"/>
      <c r="B74" s="733"/>
      <c r="C74" s="763" t="s">
        <v>206</v>
      </c>
      <c r="D74" s="734" t="s">
        <v>411</v>
      </c>
      <c r="E74" s="735"/>
      <c r="F74" s="736">
        <v>0</v>
      </c>
      <c r="G74" s="735">
        <v>0</v>
      </c>
      <c r="H74" s="736">
        <v>0</v>
      </c>
      <c r="I74" s="737">
        <v>4</v>
      </c>
      <c r="J74" s="738">
        <v>7795900</v>
      </c>
      <c r="K74" s="739">
        <v>0</v>
      </c>
      <c r="L74" s="739">
        <v>0</v>
      </c>
      <c r="M74" s="739"/>
      <c r="N74" s="739"/>
      <c r="O74" s="739"/>
      <c r="P74" s="739"/>
      <c r="Q74" s="739"/>
      <c r="R74" s="739"/>
      <c r="S74" s="738">
        <f>SUM(K74)</f>
        <v>0</v>
      </c>
      <c r="T74" s="738">
        <f>SUM(L74)</f>
        <v>0</v>
      </c>
      <c r="U74" s="740">
        <f>IFERROR(IF(S74&gt;I74,1,S74/I74),0)</f>
        <v>0</v>
      </c>
      <c r="V74" s="740">
        <f>IFERROR(T74/J74,0)</f>
        <v>0</v>
      </c>
      <c r="W74" s="735">
        <f>S74+G74</f>
        <v>0</v>
      </c>
      <c r="X74" s="736">
        <f>T74+H74</f>
        <v>0</v>
      </c>
      <c r="Y74" s="741">
        <f>IFERROR(W74/E74,0)</f>
        <v>0</v>
      </c>
      <c r="Z74" s="742">
        <f>IFERROR(X74/F74,0)</f>
        <v>0</v>
      </c>
      <c r="AA74" s="732"/>
      <c r="AB74" s="732" t="s">
        <v>336</v>
      </c>
      <c r="AC74" s="718">
        <v>6129</v>
      </c>
      <c r="AD74" s="718">
        <f>U74</f>
        <v>0</v>
      </c>
    </row>
    <row r="75" spans="1:30" ht="102">
      <c r="A75" s="728"/>
      <c r="B75" s="733"/>
      <c r="C75" s="763" t="s">
        <v>412</v>
      </c>
      <c r="D75" s="734" t="s">
        <v>413</v>
      </c>
      <c r="E75" s="735"/>
      <c r="F75" s="736">
        <v>0</v>
      </c>
      <c r="G75" s="735">
        <v>0</v>
      </c>
      <c r="H75" s="736">
        <v>0</v>
      </c>
      <c r="I75" s="737">
        <v>12</v>
      </c>
      <c r="J75" s="738">
        <v>19055900</v>
      </c>
      <c r="K75" s="739">
        <v>3</v>
      </c>
      <c r="L75" s="739">
        <v>0</v>
      </c>
      <c r="M75" s="739"/>
      <c r="N75" s="739"/>
      <c r="O75" s="739"/>
      <c r="P75" s="739"/>
      <c r="Q75" s="739"/>
      <c r="R75" s="739"/>
      <c r="S75" s="738">
        <f>SUM(K75)</f>
        <v>3</v>
      </c>
      <c r="T75" s="738">
        <f>SUM(L75)</f>
        <v>0</v>
      </c>
      <c r="U75" s="740">
        <f>IFERROR(IF(S75&gt;I75,1,S75/I75),0)</f>
        <v>0.25</v>
      </c>
      <c r="V75" s="740">
        <f>IFERROR(T75/J75,0)</f>
        <v>0</v>
      </c>
      <c r="W75" s="735">
        <f>S75+G75</f>
        <v>3</v>
      </c>
      <c r="X75" s="736">
        <f>T75+H75</f>
        <v>0</v>
      </c>
      <c r="Y75" s="741">
        <f>IFERROR(W75/E75,0)</f>
        <v>0</v>
      </c>
      <c r="Z75" s="742">
        <f>IFERROR(X75/F75,0)</f>
        <v>0</v>
      </c>
      <c r="AA75" s="732"/>
      <c r="AB75" s="732" t="s">
        <v>336</v>
      </c>
      <c r="AC75" s="718">
        <v>6130</v>
      </c>
      <c r="AD75" s="718">
        <f>U75</f>
        <v>0.25</v>
      </c>
    </row>
    <row r="76" spans="1:30">
      <c r="A76" s="728"/>
      <c r="B76" s="733"/>
      <c r="C76" s="763"/>
      <c r="D76" s="734"/>
      <c r="E76" s="735"/>
      <c r="F76" s="736"/>
      <c r="G76" s="735"/>
      <c r="H76" s="736"/>
      <c r="I76" s="737"/>
      <c r="J76" s="738"/>
      <c r="K76" s="1170" t="s">
        <v>382</v>
      </c>
      <c r="L76" s="1171"/>
      <c r="M76" s="1171"/>
      <c r="N76" s="1171"/>
      <c r="O76" s="1171"/>
      <c r="P76" s="1171"/>
      <c r="Q76" s="1171"/>
      <c r="R76" s="1171"/>
      <c r="S76" s="1171"/>
      <c r="T76" s="1171"/>
      <c r="U76" s="740">
        <f>IFERROR(((U74*J74)+(U75*J75))/J72,0)</f>
        <v>0.17741734259900641</v>
      </c>
      <c r="V76" s="740">
        <f>V72</f>
        <v>0</v>
      </c>
      <c r="W76" s="735"/>
      <c r="X76" s="736"/>
      <c r="Y76" s="741"/>
      <c r="Z76" s="742"/>
      <c r="AA76" s="732"/>
      <c r="AB76" s="732"/>
    </row>
    <row r="77" spans="1:30" ht="25.5">
      <c r="A77" s="728"/>
      <c r="B77" s="733"/>
      <c r="C77" s="763"/>
      <c r="D77" s="734"/>
      <c r="E77" s="735"/>
      <c r="F77" s="736"/>
      <c r="G77" s="735"/>
      <c r="H77" s="736"/>
      <c r="I77" s="737"/>
      <c r="J77" s="738"/>
      <c r="K77" s="1170" t="s">
        <v>383</v>
      </c>
      <c r="L77" s="1171"/>
      <c r="M77" s="1171"/>
      <c r="N77" s="1171"/>
      <c r="O77" s="1171"/>
      <c r="P77" s="1171"/>
      <c r="Q77" s="1171"/>
      <c r="R77" s="1171"/>
      <c r="S77" s="1171"/>
      <c r="T77" s="1171"/>
      <c r="U77" s="740" t="str">
        <f>IF(U76&gt;0.9,"Sangat Tinggi",IF(U76&gt;0.75,"Tinggi",IF(U76&gt;0.65,"Sedang",IF(U76&gt;0.5,"Rendah","Sangat Rendah"))))</f>
        <v>Sangat Rendah</v>
      </c>
      <c r="V77" s="740" t="str">
        <f>IF(V76&gt;0.9,"Sangat Tinggi",IF(V76&gt;0.75,"Tinggi",IF(V76&gt;0.65,"Sedang",IF(V76&gt;0.5,"Rendah","Sangat Rendah"))))</f>
        <v>Sangat Rendah</v>
      </c>
      <c r="W77" s="735"/>
      <c r="X77" s="736"/>
      <c r="Y77" s="741"/>
      <c r="Z77" s="742"/>
      <c r="AA77" s="732"/>
      <c r="AB77" s="732"/>
    </row>
    <row r="78" spans="1:30">
      <c r="A78" s="765"/>
      <c r="B78" s="766"/>
      <c r="C78" s="766"/>
      <c r="D78" s="766"/>
      <c r="E78" s="766"/>
      <c r="F78" s="766"/>
      <c r="G78" s="766"/>
      <c r="H78" s="766"/>
      <c r="I78" s="1172">
        <f>0+J10+J48+J53+J59+J67+J72</f>
        <v>2988872800</v>
      </c>
      <c r="J78" s="1173"/>
      <c r="K78" s="1174" t="s">
        <v>414</v>
      </c>
      <c r="L78" s="1175"/>
      <c r="M78" s="1175"/>
      <c r="N78" s="1175"/>
      <c r="O78" s="1175"/>
      <c r="P78" s="1175"/>
      <c r="Q78" s="1175"/>
      <c r="R78" s="1175"/>
      <c r="S78" s="1175"/>
      <c r="T78" s="1176"/>
      <c r="U78" s="767">
        <f>(0+(U45*J10)+(U51*J48)+(U57*J53)+(U65*J59)+(U70*J67)+(U76*J72))/I78</f>
        <v>0.24214414731588124</v>
      </c>
      <c r="V78" s="767">
        <f>(0+T10+T48+T53+T59+T67+T72)/I78</f>
        <v>0.20003941887389787</v>
      </c>
      <c r="W78" s="768"/>
      <c r="X78" s="768"/>
      <c r="Y78" s="768"/>
      <c r="Z78" s="769"/>
      <c r="AA78" s="770"/>
      <c r="AB78" s="727"/>
    </row>
    <row r="79" spans="1:30" ht="33" customHeight="1" thickBot="1">
      <c r="A79" s="771"/>
      <c r="B79" s="772"/>
      <c r="C79" s="772"/>
      <c r="D79" s="772"/>
      <c r="E79" s="772"/>
      <c r="F79" s="772"/>
      <c r="G79" s="772"/>
      <c r="H79" s="772"/>
      <c r="I79" s="772"/>
      <c r="J79" s="772"/>
      <c r="K79" s="1177" t="s">
        <v>415</v>
      </c>
      <c r="L79" s="1178"/>
      <c r="M79" s="1178"/>
      <c r="N79" s="1178"/>
      <c r="O79" s="1178"/>
      <c r="P79" s="1178"/>
      <c r="Q79" s="1178"/>
      <c r="R79" s="1178"/>
      <c r="S79" s="1178"/>
      <c r="T79" s="1179"/>
      <c r="U79" s="773" t="str">
        <f>IF(U78&gt;0.9,"Sangat Tinggi",IF(U78&gt;0.75,"Tinggi",IF(U78&gt;0.65,"Sedang",IF(U78&gt;0.5,"Rendah","Sangat Rendah"))))</f>
        <v>Sangat Rendah</v>
      </c>
      <c r="V79" s="773" t="str">
        <f>IF(V78&gt;0.9,"Sangat Tinggi",IF(V78&gt;0.75,"Tinggi",IF(V78&gt;0.65,"Sedang",IF(V78&gt;0.5,"Rendah","Sangat Rendah"))))</f>
        <v>Sangat Rendah</v>
      </c>
      <c r="W79" s="774"/>
      <c r="X79" s="774"/>
      <c r="Y79" s="774"/>
      <c r="Z79" s="775"/>
      <c r="AA79" s="776"/>
      <c r="AB79" s="777"/>
    </row>
    <row r="80" spans="1:30" ht="33" customHeight="1">
      <c r="A80" s="778"/>
      <c r="B80" s="778"/>
      <c r="C80" s="778"/>
      <c r="D80" s="778"/>
      <c r="E80" s="778"/>
      <c r="F80" s="778"/>
      <c r="G80" s="778"/>
      <c r="H80" s="778"/>
      <c r="I80" s="778"/>
      <c r="J80" s="778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80"/>
      <c r="V80" s="780"/>
      <c r="W80" s="781"/>
      <c r="X80" s="781"/>
      <c r="Y80" s="781"/>
      <c r="Z80" s="781"/>
      <c r="AB80" s="782"/>
    </row>
    <row r="81" spans="1:32" ht="21" customHeight="1">
      <c r="A81" s="1168" t="s">
        <v>416</v>
      </c>
      <c r="B81" s="1169"/>
      <c r="C81" s="1169"/>
      <c r="D81" s="1169"/>
      <c r="E81" s="783"/>
      <c r="F81" s="783"/>
      <c r="G81" s="783"/>
      <c r="H81" s="783"/>
      <c r="I81" s="783"/>
      <c r="J81" s="783"/>
      <c r="K81" s="783"/>
      <c r="L81" s="783"/>
      <c r="M81" s="783"/>
      <c r="N81" s="783"/>
      <c r="O81" s="783"/>
      <c r="P81" s="783"/>
      <c r="Q81" s="783"/>
      <c r="R81" s="783"/>
      <c r="S81" s="783"/>
      <c r="T81" s="783"/>
      <c r="U81" s="783"/>
      <c r="V81" s="783"/>
      <c r="W81" s="783"/>
      <c r="X81" s="783"/>
      <c r="Y81" s="783"/>
      <c r="Z81" s="783"/>
      <c r="AA81" s="783"/>
      <c r="AB81" s="783"/>
      <c r="AC81" s="783"/>
      <c r="AD81" s="783"/>
      <c r="AE81" s="783"/>
      <c r="AF81" s="784"/>
    </row>
    <row r="82" spans="1:32">
      <c r="A82" s="1168" t="s">
        <v>417</v>
      </c>
      <c r="B82" s="1169"/>
      <c r="C82" s="1169"/>
      <c r="D82" s="1169"/>
      <c r="E82" s="783"/>
      <c r="F82" s="783"/>
      <c r="G82" s="783"/>
      <c r="H82" s="783"/>
      <c r="I82" s="783"/>
      <c r="J82" s="783"/>
      <c r="K82" s="783"/>
      <c r="L82" s="783"/>
      <c r="M82" s="783"/>
      <c r="N82" s="783"/>
      <c r="O82" s="783"/>
      <c r="P82" s="783"/>
      <c r="Q82" s="783"/>
      <c r="R82" s="783"/>
      <c r="S82" s="783"/>
      <c r="T82" s="783"/>
      <c r="U82" s="783"/>
      <c r="V82" s="783"/>
      <c r="W82" s="783"/>
      <c r="X82" s="783"/>
      <c r="Y82" s="783"/>
      <c r="Z82" s="783"/>
      <c r="AA82" s="783"/>
      <c r="AB82" s="783"/>
      <c r="AC82" s="783"/>
      <c r="AD82" s="783"/>
      <c r="AE82" s="783"/>
      <c r="AF82" s="784"/>
    </row>
    <row r="83" spans="1:32">
      <c r="A83" s="1168" t="s">
        <v>418</v>
      </c>
      <c r="B83" s="1169"/>
      <c r="C83" s="1169"/>
      <c r="D83" s="1169"/>
      <c r="E83" s="783"/>
      <c r="F83" s="783"/>
      <c r="G83" s="783"/>
      <c r="H83" s="783"/>
      <c r="I83" s="783"/>
      <c r="J83" s="783"/>
      <c r="K83" s="783"/>
      <c r="L83" s="783"/>
      <c r="M83" s="783"/>
      <c r="N83" s="783"/>
      <c r="O83" s="783"/>
      <c r="P83" s="783"/>
      <c r="Q83" s="783"/>
      <c r="R83" s="783"/>
      <c r="S83" s="783"/>
      <c r="T83" s="783"/>
      <c r="U83" s="783"/>
      <c r="V83" s="783"/>
      <c r="W83" s="783"/>
      <c r="X83" s="783"/>
      <c r="Y83" s="783"/>
      <c r="Z83" s="783"/>
      <c r="AA83" s="783"/>
      <c r="AB83" s="783"/>
      <c r="AC83" s="783"/>
      <c r="AD83" s="783"/>
      <c r="AE83" s="783"/>
      <c r="AF83" s="784"/>
    </row>
    <row r="84" spans="1:32">
      <c r="A84" s="1168" t="s">
        <v>419</v>
      </c>
      <c r="B84" s="1169"/>
      <c r="C84" s="1169"/>
      <c r="D84" s="1169"/>
      <c r="E84" s="783"/>
      <c r="F84" s="783"/>
      <c r="G84" s="783"/>
      <c r="H84" s="783"/>
      <c r="I84" s="783"/>
      <c r="J84" s="783"/>
      <c r="K84" s="783"/>
      <c r="L84" s="783"/>
      <c r="M84" s="783"/>
      <c r="N84" s="783"/>
      <c r="O84" s="783"/>
      <c r="P84" s="783"/>
      <c r="Q84" s="783"/>
      <c r="R84" s="783"/>
      <c r="S84" s="783"/>
      <c r="T84" s="783"/>
      <c r="U84" s="783"/>
      <c r="V84" s="783"/>
      <c r="W84" s="783"/>
      <c r="X84" s="783"/>
      <c r="Y84" s="783"/>
      <c r="Z84" s="783"/>
      <c r="AA84" s="783"/>
      <c r="AB84" s="783"/>
      <c r="AC84" s="783"/>
      <c r="AD84" s="783"/>
      <c r="AE84" s="783"/>
      <c r="AF84" s="784"/>
    </row>
    <row r="85" spans="1:32" ht="33" customHeight="1">
      <c r="A85" s="778"/>
      <c r="B85" s="778"/>
      <c r="C85" s="778"/>
      <c r="D85" s="778"/>
      <c r="E85" s="778"/>
      <c r="F85" s="778"/>
      <c r="G85" s="778"/>
      <c r="H85" s="778"/>
      <c r="I85" s="778"/>
      <c r="J85" s="778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80"/>
      <c r="V85" s="780"/>
      <c r="W85" s="781"/>
      <c r="X85" s="781"/>
      <c r="Y85" s="781"/>
      <c r="Z85" s="781"/>
      <c r="AB85" s="782"/>
    </row>
    <row r="87" spans="1:32" ht="27.6" customHeight="1">
      <c r="A87" s="785" t="s">
        <v>420</v>
      </c>
      <c r="B87" s="785" t="s">
        <v>421</v>
      </c>
      <c r="C87" s="785" t="s">
        <v>422</v>
      </c>
    </row>
    <row r="88" spans="1:32" ht="15.6" customHeight="1">
      <c r="A88" s="786">
        <v>1</v>
      </c>
      <c r="B88" s="786" t="s">
        <v>423</v>
      </c>
      <c r="C88" s="786" t="s">
        <v>424</v>
      </c>
    </row>
    <row r="89" spans="1:32" ht="15.6" customHeight="1">
      <c r="A89" s="786">
        <v>2</v>
      </c>
      <c r="B89" s="786" t="s">
        <v>425</v>
      </c>
      <c r="C89" s="786" t="s">
        <v>426</v>
      </c>
    </row>
    <row r="90" spans="1:32" ht="15.6" customHeight="1">
      <c r="A90" s="786">
        <v>3</v>
      </c>
      <c r="B90" s="786" t="s">
        <v>427</v>
      </c>
      <c r="C90" s="786" t="s">
        <v>428</v>
      </c>
    </row>
    <row r="91" spans="1:32" ht="15.6" customHeight="1">
      <c r="A91" s="786">
        <v>4</v>
      </c>
      <c r="B91" s="786" t="s">
        <v>429</v>
      </c>
      <c r="C91" s="786" t="s">
        <v>430</v>
      </c>
    </row>
    <row r="92" spans="1:32" ht="15.6" customHeight="1">
      <c r="A92" s="786">
        <v>5</v>
      </c>
      <c r="B92" s="787" t="s">
        <v>431</v>
      </c>
      <c r="C92" s="786" t="s">
        <v>432</v>
      </c>
    </row>
  </sheetData>
  <sheetProtection formatCells="0" formatColumns="0" formatRows="0" insertColumns="0" insertRows="0" insertHyperlinks="0" deleteColumns="0" deleteRows="0" sort="0" autoFilter="0" pivotTables="0"/>
  <mergeCells count="58">
    <mergeCell ref="A1:Z1"/>
    <mergeCell ref="A2:Z2"/>
    <mergeCell ref="A3:Z3"/>
    <mergeCell ref="E5:F5"/>
    <mergeCell ref="G5:H5"/>
    <mergeCell ref="I5:J5"/>
    <mergeCell ref="K5:R5"/>
    <mergeCell ref="S5:T5"/>
    <mergeCell ref="U5:V5"/>
    <mergeCell ref="W5:X5"/>
    <mergeCell ref="Y5:Z5"/>
    <mergeCell ref="W6:X6"/>
    <mergeCell ref="E6:F6"/>
    <mergeCell ref="G6:H6"/>
    <mergeCell ref="I6:J6"/>
    <mergeCell ref="K6:L6"/>
    <mergeCell ref="M6:N6"/>
    <mergeCell ref="K52:T52"/>
    <mergeCell ref="K57:T57"/>
    <mergeCell ref="K58:T58"/>
    <mergeCell ref="Y6:Z6"/>
    <mergeCell ref="A7:A8"/>
    <mergeCell ref="B7:B8"/>
    <mergeCell ref="C7:C8"/>
    <mergeCell ref="D7:D8"/>
    <mergeCell ref="E7:F7"/>
    <mergeCell ref="G7:H7"/>
    <mergeCell ref="I7:J7"/>
    <mergeCell ref="K7:L7"/>
    <mergeCell ref="O6:P6"/>
    <mergeCell ref="Q6:R6"/>
    <mergeCell ref="S6:T6"/>
    <mergeCell ref="U6:V6"/>
    <mergeCell ref="K51:T51"/>
    <mergeCell ref="M7:N7"/>
    <mergeCell ref="O7:P7"/>
    <mergeCell ref="Q7:R7"/>
    <mergeCell ref="S7:T7"/>
    <mergeCell ref="Y7:Z7"/>
    <mergeCell ref="C9:Z9"/>
    <mergeCell ref="K45:T45"/>
    <mergeCell ref="K46:T46"/>
    <mergeCell ref="C47:Z47"/>
    <mergeCell ref="U7:V7"/>
    <mergeCell ref="W7:X7"/>
    <mergeCell ref="K65:T65"/>
    <mergeCell ref="K66:T66"/>
    <mergeCell ref="A81:D81"/>
    <mergeCell ref="A82:D82"/>
    <mergeCell ref="A83:D83"/>
    <mergeCell ref="K70:T70"/>
    <mergeCell ref="A84:D84"/>
    <mergeCell ref="K71:T71"/>
    <mergeCell ref="K76:T76"/>
    <mergeCell ref="K77:T77"/>
    <mergeCell ref="I78:J78"/>
    <mergeCell ref="K78:T78"/>
    <mergeCell ref="K79:T79"/>
  </mergeCells>
  <printOptions horizontalCentered="1"/>
  <pageMargins left="0.2" right="0.2" top="0.5" bottom="0.25" header="0.3" footer="0.3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EVALUASI RENCANA AKSI TW I</vt:lpstr>
      <vt:lpstr>EVALUASI SEKCAM</vt:lpstr>
      <vt:lpstr>EVALUASI PEM</vt:lpstr>
      <vt:lpstr>EVALUASI TRANTIB </vt:lpstr>
      <vt:lpstr>EVALUASI KASI PMD</vt:lpstr>
      <vt:lpstr>EVALUASI PEL. UMUM</vt:lpstr>
      <vt:lpstr>EVALUASI KASUB. PERENCANAAN</vt:lpstr>
      <vt:lpstr>EV. KASUBAG. UMUM</vt:lpstr>
      <vt:lpstr>Sheet6</vt:lpstr>
      <vt:lpstr>Sheet1</vt:lpstr>
      <vt:lpstr>Sheet2</vt:lpstr>
      <vt:lpstr>'EV. KASUBAG. UMUM'!Print_Area</vt:lpstr>
      <vt:lpstr>'EVALUASI KASI PMD'!Print_Area</vt:lpstr>
      <vt:lpstr>'EVALUASI RENCANA AKSI TW I'!Print_Area</vt:lpstr>
      <vt:lpstr>'EVALUASI SEKCAM'!Print_Area</vt:lpstr>
      <vt:lpstr>'EV. KASUBAG. UMUM'!Print_Titles</vt:lpstr>
      <vt:lpstr>'EVALUASI KASI PMD'!Print_Titles</vt:lpstr>
      <vt:lpstr>'EVALUASI KASUB. PERENCANAAN'!Print_Titles</vt:lpstr>
      <vt:lpstr>'EVALUASI PEL. UMUM'!Print_Titles</vt:lpstr>
      <vt:lpstr>'EVALUASI RENCANA AKSI TW I'!Print_Titles</vt:lpstr>
      <vt:lpstr>'EVALUASI SEKCAM'!Print_Titles</vt:lpstr>
      <vt:lpstr>'EVALUASI TRANTIB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sinar</dc:creator>
  <cp:lastModifiedBy>ACER</cp:lastModifiedBy>
  <cp:lastPrinted>2025-05-26T05:51:17Z</cp:lastPrinted>
  <dcterms:created xsi:type="dcterms:W3CDTF">2018-03-12T01:43:00Z</dcterms:created>
  <dcterms:modified xsi:type="dcterms:W3CDTF">2025-06-09T23:50:35Z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5DF50B32337D40978C6E235DCB5FF1BC_12</vt:lpwstr>
  </property>
  <property fmtid="{D5CDD505-2E9C-101B-9397-08002B2CF9AE}" pid="3" name="KSOProductBuildVer">
    <vt:lpwstr>1033-12.2.0.18607</vt:lpwstr>
  </property>
</Properties>
</file>