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defaultThemeVersion="166925"/>
  <mc:AlternateContent xmlns:mc="http://schemas.openxmlformats.org/markup-compatibility/2006">
    <mc:Choice Requires="x15">
      <x15ac:absPath xmlns:x15ac="http://schemas.microsoft.com/office/spreadsheetml/2010/11/ac" url="D:\dokumen evaluasi tw 1 ta 2025\"/>
    </mc:Choice>
  </mc:AlternateContent>
  <xr:revisionPtr revIDLastSave="0" documentId="13_ncr:1_{8B4B595B-7662-4EB0-AED2-AE44745A7EC4}" xr6:coauthVersionLast="47" xr6:coauthVersionMax="47" xr10:uidLastSave="{00000000-0000-0000-0000-000000000000}"/>
  <bookViews>
    <workbookView xWindow="-110" yWindow="-110" windowWidth="19420" windowHeight="11500" xr2:uid="{00000000-000D-0000-FFFF-FFFF00000000}"/>
  </bookViews>
  <sheets>
    <sheet name="FORMAT 1" sheetId="2" r:id="rId1"/>
    <sheet name="FORMAT 3b " sheetId="5" r:id="rId2"/>
    <sheet name="FORMAT 7 " sheetId="6" r:id="rId3"/>
    <sheet name="FORMAT 6" sheetId="7" r:id="rId4"/>
    <sheet name="FORMAT 8" sheetId="9" r:id="rId5"/>
    <sheet name="Format 9" sheetId="8" r:id="rId6"/>
    <sheet name="FORMAT 10" sheetId="10" r:id="rId7"/>
    <sheet name="Sheet1" sheetId="11" r:id="rId8"/>
  </sheets>
  <externalReferences>
    <externalReference r:id="rId9"/>
    <externalReference r:id="rId10"/>
    <externalReference r:id="rId11"/>
    <externalReference r:id="rId12"/>
    <externalReference r:id="rId13"/>
    <externalReference r:id="rId14"/>
  </externalReferences>
  <definedNames>
    <definedName name="f.7" localSheetId="3">[1]RKPD!$B$3:$M$1048576</definedName>
    <definedName name="f.7">[2]RKPD!$B$3:$M$1048576</definedName>
    <definedName name="KUA" localSheetId="3">'[1]KUA-PPAS'!$B$3:$K$104</definedName>
    <definedName name="KUA">'[2]KUA-PPAS'!$B$3:$K$104</definedName>
    <definedName name="_xlnm.Print_Area" localSheetId="0">'FORMAT 1'!$A$3:$M$77</definedName>
    <definedName name="RKA" localSheetId="3">[1]RKA!$B$4:$N$1048576</definedName>
    <definedName name="RKA">[2]RKA!$B$4:$N$1048576</definedName>
    <definedName name="RKPD" localSheetId="3">[1]RKPD!$B$3:$M$1048576</definedName>
    <definedName name="RKPD">[3]RKPD!$B$3:$M$1048576</definedName>
    <definedName name="RPJMD" localSheetId="3">'[1]Program RPJMD_pokok'!$B$3:$P$61</definedName>
    <definedName name="RPJMD">'[3]Program RPJMD_pokok'!$B$3:$P$61</definedName>
    <definedName name="RPJMD2" localSheetId="3">'[1]Program RPJMD_revisi'!$B$3:$O$1048576</definedName>
    <definedName name="RPJMD2">'[2]Program RPJMD_revisi'!$B$3:$O$1048576</definedName>
    <definedName name="RR" localSheetId="3">'[4]Program RPJMD_revisi'!$B$3:$O$1048576</definedName>
    <definedName name="RR">'[5]Program RPJMD_revisi'!$B$3:$O$1048576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63" i="9" l="1"/>
  <c r="F62" i="9"/>
  <c r="F58" i="9"/>
  <c r="F56" i="9"/>
  <c r="F55" i="9"/>
  <c r="F52" i="9"/>
  <c r="F51" i="9"/>
  <c r="F48" i="9"/>
  <c r="F46" i="9"/>
  <c r="F43" i="9"/>
  <c r="F42" i="9"/>
  <c r="F41" i="9"/>
  <c r="F39" i="9"/>
  <c r="F38" i="9"/>
  <c r="F37" i="9"/>
  <c r="F35" i="9"/>
  <c r="F34" i="9"/>
  <c r="F32" i="9"/>
  <c r="F31" i="9"/>
  <c r="F30" i="9"/>
  <c r="F29" i="9"/>
  <c r="F28" i="9"/>
  <c r="F27" i="9"/>
  <c r="F26" i="9"/>
  <c r="F24" i="9"/>
  <c r="F23" i="9"/>
  <c r="F21" i="9"/>
  <c r="F19" i="9"/>
  <c r="F18" i="9"/>
  <c r="F16" i="9"/>
  <c r="F15" i="9"/>
  <c r="F14" i="9"/>
  <c r="F13" i="9"/>
  <c r="J66" i="2"/>
  <c r="J60" i="2"/>
  <c r="J57" i="2"/>
  <c r="J56" i="2"/>
  <c r="J55" i="2"/>
  <c r="J53" i="2"/>
  <c r="J52" i="2"/>
  <c r="J51" i="2"/>
  <c r="J43" i="2"/>
  <c r="J42" i="2"/>
  <c r="J41" i="2"/>
  <c r="J40" i="2"/>
  <c r="J39" i="2"/>
  <c r="J37" i="2"/>
  <c r="J33" i="2"/>
  <c r="J32" i="2"/>
  <c r="J31" i="2"/>
  <c r="J24" i="2"/>
  <c r="J22" i="2"/>
  <c r="J20" i="2"/>
  <c r="J19" i="2"/>
  <c r="I15" i="2"/>
  <c r="L76" i="7"/>
  <c r="L69" i="7"/>
  <c r="L68" i="7"/>
  <c r="L60" i="7"/>
  <c r="L61" i="7"/>
  <c r="L27" i="7"/>
  <c r="L23" i="7"/>
  <c r="L19" i="7"/>
  <c r="L18" i="7"/>
  <c r="L67" i="7" l="1"/>
  <c r="L66" i="7" s="1"/>
  <c r="H26" i="2"/>
  <c r="J26" i="2" s="1"/>
  <c r="H23" i="2"/>
  <c r="J23" i="2" s="1"/>
  <c r="H21" i="2"/>
  <c r="J21" i="2" s="1"/>
  <c r="H18" i="2"/>
  <c r="H13" i="2"/>
  <c r="H12" i="2" s="1"/>
  <c r="H50" i="2"/>
  <c r="J50" i="2" s="1"/>
  <c r="H54" i="2"/>
  <c r="J54" i="2" s="1"/>
  <c r="H59" i="2"/>
  <c r="J59" i="2" s="1"/>
  <c r="D73" i="2"/>
  <c r="K16" i="2"/>
  <c r="H28" i="9"/>
  <c r="H58" i="2" l="1"/>
  <c r="J58" i="2" s="1"/>
  <c r="V16" i="7"/>
  <c r="T88" i="7" l="1"/>
  <c r="T68" i="7"/>
  <c r="T62" i="7"/>
  <c r="T37" i="7"/>
  <c r="T36" i="7"/>
  <c r="T35" i="7"/>
  <c r="T34" i="7"/>
  <c r="T28" i="7"/>
  <c r="M17" i="7"/>
  <c r="N17" i="7"/>
  <c r="O17" i="7"/>
  <c r="P17" i="7"/>
  <c r="Q17" i="7"/>
  <c r="R17" i="7"/>
  <c r="U20" i="7"/>
  <c r="U21" i="7" s="1"/>
  <c r="M22" i="7"/>
  <c r="N22" i="7"/>
  <c r="O22" i="7"/>
  <c r="P22" i="7"/>
  <c r="Q22" i="7"/>
  <c r="R22" i="7"/>
  <c r="U38" i="7"/>
  <c r="U39" i="7" s="1"/>
  <c r="U43" i="7"/>
  <c r="U44" i="7" s="1"/>
  <c r="M45" i="7"/>
  <c r="N45" i="7"/>
  <c r="O45" i="7"/>
  <c r="P45" i="7"/>
  <c r="Q45" i="7"/>
  <c r="R45" i="7"/>
  <c r="U49" i="7"/>
  <c r="U50" i="7" s="1"/>
  <c r="M51" i="7"/>
  <c r="N51" i="7"/>
  <c r="O51" i="7"/>
  <c r="P51" i="7"/>
  <c r="Q51" i="7"/>
  <c r="R51" i="7"/>
  <c r="U55" i="7"/>
  <c r="U56" i="7" s="1"/>
  <c r="U63" i="7"/>
  <c r="U64" i="7" s="1"/>
  <c r="U70" i="7"/>
  <c r="U71" i="7" s="1"/>
  <c r="U77" i="7"/>
  <c r="U78" i="7" s="1"/>
  <c r="U90" i="7"/>
  <c r="T59" i="7"/>
  <c r="T52" i="7"/>
  <c r="T51" i="7" s="1"/>
  <c r="T48" i="7"/>
  <c r="T47" i="7"/>
  <c r="T46" i="7"/>
  <c r="L41" i="7"/>
  <c r="T41" i="7" s="1"/>
  <c r="L33" i="7"/>
  <c r="T33" i="7" s="1"/>
  <c r="L32" i="7"/>
  <c r="T32" i="7" s="1"/>
  <c r="T27" i="7"/>
  <c r="T23" i="7"/>
  <c r="T22" i="7" s="1"/>
  <c r="T19" i="7"/>
  <c r="T18" i="7"/>
  <c r="L14" i="7"/>
  <c r="T14" i="7" s="1"/>
  <c r="L13" i="7"/>
  <c r="T13" i="7" s="1"/>
  <c r="L12" i="7"/>
  <c r="T12" i="7" s="1"/>
  <c r="L11" i="7"/>
  <c r="T11" i="7" s="1"/>
  <c r="M14" i="5"/>
  <c r="C14" i="5"/>
  <c r="C11" i="5"/>
  <c r="K64" i="2"/>
  <c r="K63" i="2"/>
  <c r="K60" i="2"/>
  <c r="K57" i="2"/>
  <c r="K56" i="2"/>
  <c r="K53" i="2"/>
  <c r="K52" i="2"/>
  <c r="K49" i="2"/>
  <c r="K47" i="2"/>
  <c r="K44" i="2"/>
  <c r="K43" i="2"/>
  <c r="K42" i="2"/>
  <c r="K40" i="2"/>
  <c r="K39" i="2"/>
  <c r="K38" i="2"/>
  <c r="K36" i="2"/>
  <c r="K35" i="2"/>
  <c r="K33" i="2"/>
  <c r="K32" i="2"/>
  <c r="K31" i="2"/>
  <c r="K30" i="2"/>
  <c r="K29" i="2"/>
  <c r="K28" i="2"/>
  <c r="K27" i="2"/>
  <c r="K25" i="2"/>
  <c r="K24" i="2"/>
  <c r="K22" i="2"/>
  <c r="K20" i="2"/>
  <c r="K19" i="2"/>
  <c r="K17" i="2"/>
  <c r="K15" i="2"/>
  <c r="K14" i="2"/>
  <c r="I64" i="2"/>
  <c r="I63" i="2"/>
  <c r="I60" i="2"/>
  <c r="I57" i="2"/>
  <c r="I56" i="2"/>
  <c r="I53" i="2"/>
  <c r="I52" i="2"/>
  <c r="I49" i="2"/>
  <c r="I47" i="2"/>
  <c r="I44" i="2"/>
  <c r="I43" i="2"/>
  <c r="I42" i="2"/>
  <c r="I40" i="2"/>
  <c r="I39" i="2"/>
  <c r="I38" i="2"/>
  <c r="I36" i="2"/>
  <c r="I35" i="2"/>
  <c r="I33" i="2"/>
  <c r="I32" i="2"/>
  <c r="I31" i="2"/>
  <c r="I30" i="2"/>
  <c r="I29" i="2"/>
  <c r="I28" i="2"/>
  <c r="I27" i="2"/>
  <c r="I25" i="2"/>
  <c r="I24" i="2"/>
  <c r="I22" i="2"/>
  <c r="I20" i="2"/>
  <c r="I19" i="2"/>
  <c r="I17" i="2"/>
  <c r="I16" i="2"/>
  <c r="I14" i="2"/>
  <c r="G62" i="2"/>
  <c r="G61" i="2" s="1"/>
  <c r="G58" i="2"/>
  <c r="G59" i="2"/>
  <c r="L75" i="7" s="1"/>
  <c r="L74" i="7" s="1"/>
  <c r="L73" i="7" s="1"/>
  <c r="G55" i="2"/>
  <c r="G54" i="2" s="1"/>
  <c r="G51" i="2"/>
  <c r="G50" i="2" s="1"/>
  <c r="G48" i="2"/>
  <c r="G46" i="2"/>
  <c r="G45" i="2" s="1"/>
  <c r="L42" i="7" s="1"/>
  <c r="T42" i="7" s="1"/>
  <c r="G41" i="2"/>
  <c r="G37" i="2"/>
  <c r="I37" i="2" s="1"/>
  <c r="G34" i="2"/>
  <c r="I34" i="2" s="1"/>
  <c r="G26" i="2"/>
  <c r="G13" i="2"/>
  <c r="G23" i="2"/>
  <c r="G21" i="2"/>
  <c r="G18" i="2"/>
  <c r="F62" i="2"/>
  <c r="I62" i="2" s="1"/>
  <c r="F59" i="2"/>
  <c r="F58" i="2" s="1"/>
  <c r="I58" i="2" s="1"/>
  <c r="F55" i="2"/>
  <c r="I55" i="2" s="1"/>
  <c r="F51" i="2"/>
  <c r="I51" i="2" s="1"/>
  <c r="F48" i="2"/>
  <c r="F46" i="2"/>
  <c r="I46" i="2" s="1"/>
  <c r="F41" i="2"/>
  <c r="I41" i="2" s="1"/>
  <c r="F37" i="2"/>
  <c r="F34" i="2"/>
  <c r="F26" i="2"/>
  <c r="F23" i="2"/>
  <c r="I23" i="2" s="1"/>
  <c r="F21" i="2"/>
  <c r="I21" i="2" s="1"/>
  <c r="F18" i="2"/>
  <c r="F13" i="2"/>
  <c r="N13" i="2" s="1" a="1"/>
  <c r="N13" i="2" s="1"/>
  <c r="F61" i="2" l="1"/>
  <c r="I61" i="2" s="1"/>
  <c r="I26" i="2"/>
  <c r="F12" i="2"/>
  <c r="F50" i="2"/>
  <c r="I50" i="2" s="1"/>
  <c r="I59" i="2"/>
  <c r="F45" i="2"/>
  <c r="I45" i="2" s="1"/>
  <c r="F54" i="2"/>
  <c r="I54" i="2" s="1"/>
  <c r="I13" i="2"/>
  <c r="I48" i="2"/>
  <c r="T45" i="7"/>
  <c r="G12" i="2"/>
  <c r="I18" i="2"/>
  <c r="X51" i="7"/>
  <c r="Z51" i="7" s="1"/>
  <c r="U29" i="7"/>
  <c r="U30" i="7" s="1"/>
  <c r="X45" i="7"/>
  <c r="Z45" i="7" s="1"/>
  <c r="T17" i="7"/>
  <c r="X22" i="7"/>
  <c r="Z22" i="7" s="1"/>
  <c r="E41" i="2"/>
  <c r="E26" i="2"/>
  <c r="E37" i="2"/>
  <c r="E62" i="2"/>
  <c r="E59" i="2"/>
  <c r="E55" i="2"/>
  <c r="E51" i="2"/>
  <c r="E48" i="2"/>
  <c r="E46" i="2"/>
  <c r="E34" i="2"/>
  <c r="E23" i="2"/>
  <c r="E21" i="2"/>
  <c r="E18" i="2"/>
  <c r="F17" i="9" s="1"/>
  <c r="F7" i="9"/>
  <c r="M48" i="10"/>
  <c r="M51" i="10"/>
  <c r="M59" i="10"/>
  <c r="E18" i="8"/>
  <c r="E17" i="8"/>
  <c r="E15" i="8"/>
  <c r="E14" i="8"/>
  <c r="K61" i="7"/>
  <c r="K59" i="7"/>
  <c r="E13" i="2"/>
  <c r="E54" i="2" l="1"/>
  <c r="F54" i="9"/>
  <c r="K55" i="2"/>
  <c r="K18" i="2"/>
  <c r="F20" i="9"/>
  <c r="K21" i="2"/>
  <c r="E50" i="2"/>
  <c r="F50" i="9"/>
  <c r="K51" i="2"/>
  <c r="E58" i="2"/>
  <c r="K58" i="2" s="1"/>
  <c r="F59" i="9"/>
  <c r="F57" i="9"/>
  <c r="K59" i="2"/>
  <c r="F22" i="9"/>
  <c r="F10" i="9" s="1"/>
  <c r="K23" i="2"/>
  <c r="F47" i="9"/>
  <c r="K48" i="2"/>
  <c r="F25" i="9"/>
  <c r="K26" i="2"/>
  <c r="F12" i="9"/>
  <c r="K13" i="2"/>
  <c r="F36" i="9"/>
  <c r="K37" i="2"/>
  <c r="F33" i="9"/>
  <c r="K34" i="2"/>
  <c r="F45" i="9"/>
  <c r="K46" i="2"/>
  <c r="E61" i="2"/>
  <c r="F61" i="9"/>
  <c r="K62" i="2"/>
  <c r="F40" i="9"/>
  <c r="K41" i="2"/>
  <c r="F66" i="2"/>
  <c r="N12" i="2" a="1"/>
  <c r="N12" i="2" s="1"/>
  <c r="G66" i="2"/>
  <c r="L82" i="7" s="1"/>
  <c r="I12" i="2"/>
  <c r="X17" i="7"/>
  <c r="Z17" i="7" s="1"/>
  <c r="E45" i="2"/>
  <c r="F49" i="9" l="1"/>
  <c r="K50" i="2"/>
  <c r="F60" i="9"/>
  <c r="K61" i="2"/>
  <c r="F44" i="9"/>
  <c r="K45" i="2"/>
  <c r="F53" i="9"/>
  <c r="K54" i="2"/>
  <c r="I66" i="2"/>
  <c r="M8" i="10"/>
  <c r="M9" i="10"/>
  <c r="M10" i="10"/>
  <c r="M11" i="10"/>
  <c r="M12" i="10"/>
  <c r="M13" i="10"/>
  <c r="M14" i="10"/>
  <c r="M18" i="10"/>
  <c r="M19" i="10"/>
  <c r="M20" i="10"/>
  <c r="M21" i="10"/>
  <c r="M22" i="10"/>
  <c r="M23" i="10"/>
  <c r="M24" i="10"/>
  <c r="M25" i="10"/>
  <c r="M26" i="10"/>
  <c r="M27" i="10"/>
  <c r="M28" i="10"/>
  <c r="M29" i="10"/>
  <c r="M30" i="10"/>
  <c r="M31" i="10"/>
  <c r="M32" i="10"/>
  <c r="M33" i="10"/>
  <c r="M34" i="10"/>
  <c r="M35" i="10"/>
  <c r="M36" i="10"/>
  <c r="M37" i="10"/>
  <c r="M38" i="10"/>
  <c r="M39" i="10"/>
  <c r="M40" i="10"/>
  <c r="M41" i="10"/>
  <c r="M42" i="10"/>
  <c r="M43" i="10"/>
  <c r="M44" i="10"/>
  <c r="M45" i="10"/>
  <c r="M46" i="10"/>
  <c r="M47" i="10"/>
  <c r="M49" i="10"/>
  <c r="M50" i="10"/>
  <c r="M52" i="10"/>
  <c r="M53" i="10"/>
  <c r="M54" i="10"/>
  <c r="M55" i="10"/>
  <c r="M56" i="10"/>
  <c r="M57" i="10"/>
  <c r="M58" i="10"/>
  <c r="M60" i="10"/>
  <c r="M61" i="10"/>
  <c r="M62" i="10"/>
  <c r="M63" i="10"/>
  <c r="M64" i="10"/>
  <c r="D9" i="7" l="1"/>
  <c r="D10" i="7"/>
  <c r="D11" i="7"/>
  <c r="D12" i="7"/>
  <c r="D13" i="7"/>
  <c r="I9" i="7"/>
  <c r="K74" i="7" l="1"/>
  <c r="I74" i="7"/>
  <c r="T82" i="7"/>
  <c r="T75" i="7"/>
  <c r="K73" i="7"/>
  <c r="K45" i="7" l="1"/>
  <c r="S45" i="7" s="1"/>
  <c r="W45" i="7" s="1"/>
  <c r="Y45" i="7" s="1"/>
  <c r="G7" i="9" l="1"/>
  <c r="E16" i="8" l="1"/>
  <c r="G10" i="9"/>
  <c r="J89" i="7" l="1"/>
  <c r="J88" i="7"/>
  <c r="J82" i="7"/>
  <c r="J75" i="7"/>
  <c r="J76" i="7"/>
  <c r="J69" i="7"/>
  <c r="J68" i="7"/>
  <c r="J62" i="7"/>
  <c r="J61" i="7" s="1"/>
  <c r="J60" i="7"/>
  <c r="J53" i="7"/>
  <c r="J54" i="7"/>
  <c r="J52" i="7"/>
  <c r="K40" i="7"/>
  <c r="J42" i="7"/>
  <c r="J41" i="7"/>
  <c r="J33" i="7"/>
  <c r="J34" i="7"/>
  <c r="J35" i="7"/>
  <c r="J36" i="7"/>
  <c r="J37" i="7"/>
  <c r="J32" i="7"/>
  <c r="J28" i="7"/>
  <c r="J27" i="7"/>
  <c r="J23" i="7"/>
  <c r="J19" i="7"/>
  <c r="J18" i="7"/>
  <c r="J12" i="7"/>
  <c r="J13" i="7"/>
  <c r="J14" i="7"/>
  <c r="J11" i="7"/>
  <c r="C9" i="7"/>
  <c r="I10" i="7"/>
  <c r="K10" i="7"/>
  <c r="L10" i="7"/>
  <c r="T10" i="7" s="1"/>
  <c r="X10" i="7" s="1"/>
  <c r="Z10" i="7" s="1"/>
  <c r="I17" i="7"/>
  <c r="K17" i="7"/>
  <c r="S17" i="7" s="1"/>
  <c r="W17" i="7" s="1"/>
  <c r="Y17" i="7" s="1"/>
  <c r="L17" i="7"/>
  <c r="I22" i="7"/>
  <c r="S22" i="7" s="1"/>
  <c r="K22" i="7"/>
  <c r="L22" i="7"/>
  <c r="I26" i="7"/>
  <c r="K26" i="7"/>
  <c r="L26" i="7"/>
  <c r="I31" i="7"/>
  <c r="K31" i="7"/>
  <c r="L31" i="7"/>
  <c r="I40" i="7"/>
  <c r="L40" i="7"/>
  <c r="I45" i="7"/>
  <c r="U45" i="7" s="1"/>
  <c r="L45" i="7"/>
  <c r="I51" i="7"/>
  <c r="K51" i="7"/>
  <c r="S51" i="7" s="1"/>
  <c r="W51" i="7" s="1"/>
  <c r="Y51" i="7" s="1"/>
  <c r="L51" i="7"/>
  <c r="I66" i="7"/>
  <c r="I67" i="7"/>
  <c r="K67" i="7"/>
  <c r="K66" i="7" s="1"/>
  <c r="AF67" i="7"/>
  <c r="I73" i="7"/>
  <c r="I80" i="7"/>
  <c r="I81" i="7"/>
  <c r="K81" i="7"/>
  <c r="K80" i="7" s="1"/>
  <c r="L81" i="7"/>
  <c r="L80" i="7" s="1"/>
  <c r="I86" i="7"/>
  <c r="I87" i="7"/>
  <c r="K87" i="7"/>
  <c r="K86" i="7" s="1"/>
  <c r="L87" i="7"/>
  <c r="L86" i="7" s="1"/>
  <c r="U51" i="7" l="1"/>
  <c r="J24" i="7"/>
  <c r="V24" i="7" s="1"/>
  <c r="V25" i="7" s="1"/>
  <c r="U24" i="7"/>
  <c r="U25" i="7" s="1"/>
  <c r="J81" i="7"/>
  <c r="J80" i="7" s="1"/>
  <c r="V49" i="7"/>
  <c r="V50" i="7" s="1"/>
  <c r="U17" i="7"/>
  <c r="U22" i="7"/>
  <c r="W22" i="7"/>
  <c r="Y22" i="7" s="1"/>
  <c r="W10" i="7"/>
  <c r="Y10" i="7" s="1"/>
  <c r="AP76" i="7"/>
  <c r="J74" i="7"/>
  <c r="AP36" i="7"/>
  <c r="AP34" i="7"/>
  <c r="AP53" i="7"/>
  <c r="AP32" i="7"/>
  <c r="AP82" i="7"/>
  <c r="AP69" i="7"/>
  <c r="AP46" i="7"/>
  <c r="J63" i="7"/>
  <c r="V63" i="7" s="1"/>
  <c r="V64" i="7" s="1"/>
  <c r="J29" i="7"/>
  <c r="AF29" i="7" s="1"/>
  <c r="J45" i="7"/>
  <c r="V45" i="7" s="1"/>
  <c r="AP88" i="7"/>
  <c r="AP75" i="7"/>
  <c r="J59" i="7"/>
  <c r="J58" i="7" s="1"/>
  <c r="AP37" i="7"/>
  <c r="AP35" i="7"/>
  <c r="AP33" i="7"/>
  <c r="AP23" i="7"/>
  <c r="J22" i="7"/>
  <c r="V22" i="7" s="1"/>
  <c r="AE12" i="7"/>
  <c r="J90" i="7"/>
  <c r="AF90" i="7" s="1"/>
  <c r="J87" i="7"/>
  <c r="J86" i="7" s="1"/>
  <c r="AP89" i="7"/>
  <c r="J83" i="7"/>
  <c r="U83" i="7" s="1"/>
  <c r="U84" i="7" s="1"/>
  <c r="AP60" i="7"/>
  <c r="AP54" i="7"/>
  <c r="AP47" i="7"/>
  <c r="AP11" i="7"/>
  <c r="J26" i="7"/>
  <c r="J40" i="7"/>
  <c r="J51" i="7"/>
  <c r="V51" i="7" s="1"/>
  <c r="J67" i="7"/>
  <c r="J66" i="7" s="1"/>
  <c r="J43" i="7"/>
  <c r="AF43" i="7" s="1"/>
  <c r="J49" i="7"/>
  <c r="J70" i="7"/>
  <c r="V70" i="7" s="1"/>
  <c r="V71" i="7" s="1"/>
  <c r="AP62" i="7"/>
  <c r="AP48" i="7"/>
  <c r="AP42" i="7"/>
  <c r="AP41" i="7"/>
  <c r="J55" i="7"/>
  <c r="V55" i="7" s="1"/>
  <c r="V56" i="7" s="1"/>
  <c r="U91" i="7"/>
  <c r="AP28" i="7"/>
  <c r="J20" i="7"/>
  <c r="AF20" i="7" s="1"/>
  <c r="J17" i="7"/>
  <c r="V17" i="7" s="1"/>
  <c r="J31" i="7"/>
  <c r="J38" i="7"/>
  <c r="V38" i="7" s="1"/>
  <c r="V39" i="7" s="1"/>
  <c r="K9" i="7"/>
  <c r="AP27" i="7"/>
  <c r="AP19" i="7"/>
  <c r="AP14" i="7"/>
  <c r="AP12" i="7"/>
  <c r="J10" i="7"/>
  <c r="J15" i="7"/>
  <c r="AG11" i="7"/>
  <c r="AP18" i="7"/>
  <c r="AP68" i="7"/>
  <c r="AP52" i="7"/>
  <c r="AF24" i="7"/>
  <c r="AP13" i="7"/>
  <c r="AF11" i="7"/>
  <c r="U15" i="7"/>
  <c r="N4" i="7"/>
  <c r="L9" i="7"/>
  <c r="V90" i="7" l="1"/>
  <c r="J73" i="7"/>
  <c r="J77" i="7"/>
  <c r="V83" i="7"/>
  <c r="V84" i="7" s="1"/>
  <c r="V20" i="7"/>
  <c r="V21" i="7" s="1"/>
  <c r="V43" i="7"/>
  <c r="V44" i="7" s="1"/>
  <c r="V29" i="7"/>
  <c r="V30" i="7" s="1"/>
  <c r="J93" i="7"/>
  <c r="P4" i="7"/>
  <c r="Q4" i="7" s="1"/>
  <c r="AG90" i="7"/>
  <c r="AG20" i="7"/>
  <c r="AG43" i="7"/>
  <c r="AH43" i="7"/>
  <c r="V91" i="7"/>
  <c r="AF84" i="7"/>
  <c r="AG84" i="7"/>
  <c r="AH24" i="7"/>
  <c r="AH11" i="7"/>
  <c r="AH12" i="7"/>
  <c r="AH13" i="7" s="1"/>
  <c r="AF15" i="7"/>
  <c r="V15" i="7"/>
  <c r="AG29" i="7"/>
  <c r="L4" i="7"/>
  <c r="P95" i="7"/>
  <c r="AG15" i="7"/>
  <c r="AG24" i="7"/>
  <c r="AE51" i="7"/>
  <c r="AF78" i="7" l="1"/>
  <c r="V77" i="7"/>
  <c r="U4" i="7"/>
  <c r="AH29" i="7"/>
  <c r="AH20" i="7"/>
  <c r="AH84" i="7"/>
  <c r="AH90" i="7"/>
  <c r="AF93" i="7"/>
  <c r="AH15" i="7"/>
  <c r="T4" i="7"/>
  <c r="AH93" i="7"/>
  <c r="V78" i="7" l="1"/>
  <c r="AH78" i="7"/>
  <c r="G30" i="6"/>
  <c r="C18" i="5" l="1"/>
  <c r="N14" i="5" l="1"/>
  <c r="E12" i="2" l="1"/>
  <c r="F11" i="9" l="1"/>
  <c r="J9" i="7"/>
  <c r="E66" i="2"/>
  <c r="K66" i="2" s="1"/>
  <c r="D72" i="2" s="1"/>
  <c r="K12" i="2"/>
  <c r="E21" i="8"/>
  <c r="I92" i="7" l="1"/>
  <c r="J4" i="7"/>
  <c r="AF9" i="7"/>
  <c r="H74" i="2"/>
  <c r="G73" i="2" l="1"/>
  <c r="H69" i="2"/>
  <c r="G69" i="2"/>
  <c r="E69" i="2" l="1"/>
  <c r="H68" i="2"/>
  <c r="AG78" i="7" l="1"/>
  <c r="AG93" i="7" s="1"/>
  <c r="U92" i="7"/>
  <c r="U93" i="7" l="1"/>
  <c r="V92" i="7"/>
  <c r="V93"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<sst xmlns="http://schemas.openxmlformats.org/spreadsheetml/2006/main" count="1091" uniqueCount="545">
  <si>
    <t>FORMULIR EVALUASI HASIL RENJA PERANGKAT DAERAH</t>
  </si>
  <si>
    <t>No</t>
  </si>
  <si>
    <t>Program/Kegiatan</t>
  </si>
  <si>
    <t>Realisasi Kinerja Sampai Dengan Triwulan</t>
  </si>
  <si>
    <t>I</t>
  </si>
  <si>
    <t>II</t>
  </si>
  <si>
    <t>III</t>
  </si>
  <si>
    <t>IV</t>
  </si>
  <si>
    <t>13=12/7x100%</t>
  </si>
  <si>
    <t>14 = 6 + 12</t>
  </si>
  <si>
    <t>15=14/5 x100%</t>
  </si>
  <si>
    <t>K</t>
  </si>
  <si>
    <t>Rp</t>
  </si>
  <si>
    <t>PROGRAM PENUNJANG URUSAN PEMERINTAH DAERAH KAB/KOTA</t>
  </si>
  <si>
    <t>Perencanaan, Penganggaran, dan Evaluasi Kinerja Perangkat Daerah</t>
  </si>
  <si>
    <t>- Penyusunan Dokumen Perencanaan  Perangkat Daerah</t>
  </si>
  <si>
    <t>Jumlah dokumen perencanaan yang disusun</t>
  </si>
  <si>
    <t>- Koordinasi dan Penyusunan Dokumen RKA-SKPD</t>
  </si>
  <si>
    <t>- Koordinasi dan Penyusunan Dokumen DPA-SKPD</t>
  </si>
  <si>
    <t>- Evaluasi Kinerja Perangkat Daerah</t>
  </si>
  <si>
    <t>Rata-Rata Capaian Kinerja (%)</t>
  </si>
  <si>
    <t>Predikat Kinerja</t>
  </si>
  <si>
    <t>Administrasi Keuangan Perangkat Daerah</t>
  </si>
  <si>
    <t>- Penyediaan Gaji dan tujangan ASN</t>
  </si>
  <si>
    <t>Administrasi Barang Milik Daerah pada Perangkat Daerah</t>
  </si>
  <si>
    <t>- Penatausahaan Barang Milik Daerah pada SKPD</t>
  </si>
  <si>
    <t>Administrasi Kepegawaian Perangkat Daerah</t>
  </si>
  <si>
    <t>- Pendataan dan Pengolahan Admministrasi Kepegawaian</t>
  </si>
  <si>
    <t>- Bimbingan Teknis Implementasi Peraturan Perundang-Undangan</t>
  </si>
  <si>
    <t>Administrasi Umum Perangkat Daerah</t>
  </si>
  <si>
    <t>- Penyediaan Komponen Instalasi Listrik/Penerangan Bangunan Kantor</t>
  </si>
  <si>
    <t xml:space="preserve">- Penyediaan Bahan Logistik Kantor </t>
  </si>
  <si>
    <t>- Penyediaan Barang Cetakan dan Penggandaan</t>
  </si>
  <si>
    <t>- Penyediaan Bahan Bacaan dan Peraturan Perundang-Undangan</t>
  </si>
  <si>
    <t>- Fasilitas Kunjungan Tamu</t>
  </si>
  <si>
    <t>- Penyelenggaran Rapat Koordinasi dan Konsultasi SKPD</t>
  </si>
  <si>
    <t>Pengadaan Barang Milik Daerah Penunjang Urusan Pemerintah Daerah</t>
  </si>
  <si>
    <t>- Pengadaan Peralatan dan Mesin Lainnya</t>
  </si>
  <si>
    <t>Jumlah peralatan/mesin lainnya yang diadakan</t>
  </si>
  <si>
    <t>Penyediaan Jasa Penunjang Urusan Pemerintah Daerah</t>
  </si>
  <si>
    <t>- Penyediaan Jasa Surat Menyurat</t>
  </si>
  <si>
    <t>- Penyediaan  Jasa Komunikasi, Sumber Daya Air dan Listrik</t>
  </si>
  <si>
    <t>- Penyediaan Jasa Peralatan dan Perlengkapan Kantor</t>
  </si>
  <si>
    <t>- Penyediaan Jasa Pelayanan Umum Kantor</t>
  </si>
  <si>
    <t>Jumlah tenaga jasa pelayanan yang terbayarkan</t>
  </si>
  <si>
    <t>Pemeliharaan Barang Milik Daerah Penunjang Urusan Pemerintah Daerah</t>
  </si>
  <si>
    <t>- Penyediaan Jasa Pemeliharaan, Biaya Pemeliharaan, dan Pajak Kendaraan Perorangan Dinas atau Kendaraan Dinas Jabatan</t>
  </si>
  <si>
    <t>- Pemeliharaan Peralatan dan Mesin Lainnya</t>
  </si>
  <si>
    <t>- Pemeliharaan/Rehabilitasi Gedung Kantor dan Bangunan Lainnya</t>
  </si>
  <si>
    <t>Pelaksanaan Urusan Pemerintahan yang Dilimpahkan kepada Camat</t>
  </si>
  <si>
    <t>PROGRAM PEMBERDAYAAN MASYARAKAT</t>
  </si>
  <si>
    <t xml:space="preserve">Koordinasi Kegiatan Pemberdayaan Desa </t>
  </si>
  <si>
    <t>- Peningkatan Partisipasi Masyarakat Dalam Forum Musyawarah Perencanaan Pembangunan di Desa</t>
  </si>
  <si>
    <t>- Peningkatan Efektifitas Kegiatan Pemberdayaan Masyarakat di Wilayah Kecamatan</t>
  </si>
  <si>
    <t>PROGRAM KOORDINASI KETENTRAMAN DAN KETERTIBAN UMUM</t>
  </si>
  <si>
    <t>Koordinasi Upaya Penyelenggaraan Ketentraman dan Ketertiban Umum</t>
  </si>
  <si>
    <t>- Sinergitas Dengan Kepolisian Negara Republik Indonesia, Tentara Nasional Indonesia dan Instansi Vertikal di Wilayah Kecamatan</t>
  </si>
  <si>
    <t>- Harmonisasi Hubungan Dengan Tokoh Agama dan Tokoh Masyarakat</t>
  </si>
  <si>
    <t>PROGRAM PENYELENGGARAAN URUSAN PEMERINTAHAN UMUM</t>
  </si>
  <si>
    <t>Penyelenggaraan Urusan Pemerintahan  Umum sesuai Penugasan Kepala Daerah</t>
  </si>
  <si>
    <t>- Pelaksanaan Tugas Forum Koordinasi Pimpinan di Kecamatan</t>
  </si>
  <si>
    <t>%</t>
  </si>
  <si>
    <t>PROGRAM PEMBINAAN DAN PENGAWASAN PEMERINTAHAN DESA</t>
  </si>
  <si>
    <t>Fasilitasi, Rekomendasi dan Koordinasi Pembinaan dan Pengawasan Pemerintah Daerah</t>
  </si>
  <si>
    <t>-Fasilitasi Penyusunan Peraturan Desa dan Peraturan Kepala Desa</t>
  </si>
  <si>
    <t>TOTAL RATA-RATA CAPAIAN KINERJA DAN ANGGARAN DARI SELURUH PROGRAM</t>
  </si>
  <si>
    <t>PREDIKAT KINERJA DARI SELURUH PROGRAM</t>
  </si>
  <si>
    <t>No.</t>
  </si>
  <si>
    <t xml:space="preserve">KRITERIA PENILAIAN REALISASI KINERJA </t>
  </si>
  <si>
    <t>Sangat tinggi</t>
  </si>
  <si>
    <t>Tinggi</t>
  </si>
  <si>
    <t>Sedang</t>
  </si>
  <si>
    <t>Rendah</t>
  </si>
  <si>
    <t>Sangat Rendah</t>
  </si>
  <si>
    <t>KANTOR KECAMATAN TOMONI TIMUR</t>
  </si>
  <si>
    <t>NO</t>
  </si>
  <si>
    <t>PROGRAM/KEGIATAN</t>
  </si>
  <si>
    <t>NAMA PENANGGUNG JAWAB MASING - MASING KEGIATAN (PPK/PPTK)</t>
  </si>
  <si>
    <t>JUMLAH ANGGARAN</t>
  </si>
  <si>
    <t>SELISIH</t>
  </si>
  <si>
    <t>TOTAL SISA ANGGARAN</t>
  </si>
  <si>
    <t>PERMASALAHAN / KENDALA</t>
  </si>
  <si>
    <t>(Rp.)</t>
  </si>
  <si>
    <t>(%)</t>
  </si>
  <si>
    <t>(1)</t>
  </si>
  <si>
    <t>(2)</t>
  </si>
  <si>
    <t>(3)</t>
  </si>
  <si>
    <t>(4)</t>
  </si>
  <si>
    <t>(5)</t>
  </si>
  <si>
    <t>(6)</t>
  </si>
  <si>
    <t>(7)</t>
  </si>
  <si>
    <t>(8)</t>
  </si>
  <si>
    <t>(9)</t>
  </si>
  <si>
    <t>(10)</t>
  </si>
  <si>
    <t>(11)</t>
  </si>
  <si>
    <t>(12)</t>
  </si>
  <si>
    <t>(6/5*100)</t>
  </si>
  <si>
    <t>(5 - 6)</t>
  </si>
  <si>
    <t>(8/5*100)</t>
  </si>
  <si>
    <t>(4 - 6)</t>
  </si>
  <si>
    <t>(10/4*100)</t>
  </si>
  <si>
    <t>01</t>
  </si>
  <si>
    <t>PROGRAM PENUNJANG URUSAN PEMERINTAHAN DAERAH KABUPATEN/KOTA</t>
  </si>
  <si>
    <t>Perencanaan, Penganggaran dan Evaluasi Kinerja Perangkat Daerah</t>
  </si>
  <si>
    <t>1</t>
  </si>
  <si>
    <t>Penyusunan Dokumen Perencanaan Perangkat Daerah</t>
  </si>
  <si>
    <t>2</t>
  </si>
  <si>
    <t>Koordinasi dan Penyusunan Dokumen RKA-SKPD</t>
  </si>
  <si>
    <t>3</t>
  </si>
  <si>
    <t>Koordinasi dan Penyusunan Dokumen DPA-SKPD</t>
  </si>
  <si>
    <t>4</t>
  </si>
  <si>
    <t>Evaluasi Kinerja Perangkat Daerah</t>
  </si>
  <si>
    <t>Penyediaan Gaji dan Tunjangan</t>
  </si>
  <si>
    <t>Rahel Mongan,SE</t>
  </si>
  <si>
    <t>Koordinasi dan Penyusunan Laporan Keuangan Bulanan/Triwulan/Semesteran SKPD</t>
  </si>
  <si>
    <t>Admnistrasi Barang Milik Daerah Pada Perangkat Daerah</t>
  </si>
  <si>
    <t>Penatausahaan Barang Milik Daerah pada SKPD</t>
  </si>
  <si>
    <t>Relita Sipa, S.Sos</t>
  </si>
  <si>
    <t>Pendataan dan Pengolahan Administrasi Kepegawaian</t>
  </si>
  <si>
    <t>Bimbingan Teknis Implementasi Peraturan-Perundang undangan</t>
  </si>
  <si>
    <t>Penyediaan Komponen Instalasi Listrik/Penerangan Bangunan Kantor</t>
  </si>
  <si>
    <t>Penyediaan bahan logistik kantor</t>
  </si>
  <si>
    <t>Penyediaan Barang cetakan dan penggandaan</t>
  </si>
  <si>
    <t>Penyediaan Bahan Bacaan Dan Peraturan Perundang-Undangan</t>
  </si>
  <si>
    <t>5</t>
  </si>
  <si>
    <t>Fasilitasi Kunjungan Tamu</t>
  </si>
  <si>
    <t>6</t>
  </si>
  <si>
    <t>Penyelenggaraan Rapat Koordinasi dan konsultasi SKPD</t>
  </si>
  <si>
    <t>Pengadaan Peralatan dan Mesin Lainnya</t>
  </si>
  <si>
    <t>Penyediaan Jasa Penunjang Urusan Pemerintahan Daerah</t>
  </si>
  <si>
    <t>Penyediaan jasa surat menyurat</t>
  </si>
  <si>
    <t>Penyediaan Jasa Komunikasi, Sumber Daya Air dan Listrik</t>
  </si>
  <si>
    <t>Penyediaan jasa peralatan dan perlengkapan kantor</t>
  </si>
  <si>
    <t>Penyediaan jasa pelayanan umum kantor</t>
  </si>
  <si>
    <t>Pemeliharaan Barang Milik Daerah Penunjang Urusan pemerintahan Daerah</t>
  </si>
  <si>
    <t>Penyediaan jasa pemeliharaan, biaya pemeliharaan, pajak dan perizinan kendaraan dinas operasional atau lapangan</t>
  </si>
  <si>
    <t>Pemeiharaan peralatan dan mesin lainnya</t>
  </si>
  <si>
    <t>Pemeliharaan/rehabilitasi gedung kantor dan bangunan lainnya</t>
  </si>
  <si>
    <t>PROGRAM PENYELENGGARAAN PEMERINTAHAN DAN PELAYANAN PUBLIK</t>
  </si>
  <si>
    <t>Pelaksanaan urusan pemerintahan yang dilimpahkan kepada camat</t>
  </si>
  <si>
    <t>PROGRAM PEMBERDAYAAN MASYARAKAT DESA DAN KELURAHAN</t>
  </si>
  <si>
    <t>Koordinasi kegiatan pemberdayaan desa</t>
  </si>
  <si>
    <t>Peningkatan partisipasi masyarakat dalam forum musyawarah perencanaan pembangunan di desa</t>
  </si>
  <si>
    <t>Marsuki, S.Ag</t>
  </si>
  <si>
    <t>Peningkatan efektifitas kegiatan pemberdayaan masyarakat di wilayah kecamatan</t>
  </si>
  <si>
    <t>Sinergitas dengan Kepolisian Negara Republik Indonesia, Tentara Nasional Indonesia dan Instansi Vertikal di Wilayah Kecamatan</t>
  </si>
  <si>
    <t>Isdamayanti Basri,S.Pd.SD</t>
  </si>
  <si>
    <t>Harmonisasi Hubungan Dengan Tokoh Agama dan Tokoh Masyarakat</t>
  </si>
  <si>
    <t xml:space="preserve">PROGRAM PENYELENGGARAAN URUSAN PEMERINTAHAN UMUM </t>
  </si>
  <si>
    <t>Penyelenggaraan urusan pemerintahan umum sesuai penugasan kepala daerah</t>
  </si>
  <si>
    <t>Pelaksanaan tugas forum koordinasi pimpinan di kecamatan</t>
  </si>
  <si>
    <t>Fasilitasi, rekomendasi dan koordinasi pembinaan dan pengawasan pemerintahan desa</t>
  </si>
  <si>
    <t>Fasilitasi penyusunan peraturan desa dan peraturan kepala desa</t>
  </si>
  <si>
    <t>Koordinasi Pelaksanaan Pembangunan Kawasan Pedesaan di Wilayah Kecamatan</t>
  </si>
  <si>
    <t>TOTAL BELANJA</t>
  </si>
  <si>
    <t>realisasi/pagu*100</t>
  </si>
  <si>
    <t>Koordinasi Penyelenggaraan Kegiatan Pemerintahan di Tingkat Kecamatan</t>
  </si>
  <si>
    <t>Koordinasi/Sinergi Perencanaan dan Pelaksanaan Kegiatan Pemerintahan dengan Perangkat Daerah dan Instansi Vertikal Terkait</t>
  </si>
  <si>
    <t>Indikator</t>
  </si>
  <si>
    <t>Target</t>
  </si>
  <si>
    <t>5.1</t>
  </si>
  <si>
    <t>Belanja Tidak Langsung</t>
  </si>
  <si>
    <t xml:space="preserve">Gaji dan Tunjangan </t>
  </si>
  <si>
    <t>02</t>
  </si>
  <si>
    <t>Tambahan Penghasilan Lainnya</t>
  </si>
  <si>
    <t>5.2</t>
  </si>
  <si>
    <t>Belanja Langsung</t>
  </si>
  <si>
    <t>Persentase Penunjang urusan perangkat daerah berjalan sesuai standar</t>
  </si>
  <si>
    <t>Jumlah dokumen perencanaan yang disusun (dokumen)</t>
  </si>
  <si>
    <t>2 Dokumen</t>
  </si>
  <si>
    <t>Jumlah dokumen RKA/SKPD yang disusun tepat waktu (dokumen)</t>
  </si>
  <si>
    <t>03</t>
  </si>
  <si>
    <t>Jumlah dokumen DPA/SKPD yang disusun tepat waktu (dokumen)</t>
  </si>
  <si>
    <t>Jumlah dokumen DPA/SKPD yang disusun tepat waktu</t>
  </si>
  <si>
    <t>04</t>
  </si>
  <si>
    <t>Jumlah Laporan Kinerja yang disusun (dokumen)</t>
  </si>
  <si>
    <t>Jumlah ASN yang di gaji dan tunjangannya terbayarkan (orang)</t>
  </si>
  <si>
    <t xml:space="preserve">Koordinasi dan penyusunan laporan keuangan Bulanan/Triwulanan/Semesteran SKPD </t>
  </si>
  <si>
    <t>Jumlah dokumen laporan keuangan Bulanan/Triwulanan/Semesteran SKPD yang disusun tepat waktu (dokumen)</t>
  </si>
  <si>
    <t>-</t>
  </si>
  <si>
    <t>Penyusunan Perencanaan Kebutuhan Barang Milik daerah SKPD</t>
  </si>
  <si>
    <t>Jumlah dokumen perencanaan kebutuhan barang milik daerah SKPD yang disusun (dokumen)</t>
  </si>
  <si>
    <t>4 Dokumen</t>
  </si>
  <si>
    <t>05</t>
  </si>
  <si>
    <t>Pendataan dan pengolahan administrasi kepegawaian</t>
  </si>
  <si>
    <t>persentase kelengkapan data administrasi kepegawaian (%)</t>
  </si>
  <si>
    <t>12 Laporan</t>
  </si>
  <si>
    <t>Jumlah pegawai yang mengikuti bimbingan tehnis implementasi peraturan perundang-undangan (orang)</t>
  </si>
  <si>
    <t>06</t>
  </si>
  <si>
    <t>Jumlah Komponen instalasi listrk/penerangann bangunan kantor yang disediakan (jenis)</t>
  </si>
  <si>
    <t>15 unit</t>
  </si>
  <si>
    <t>Jumlah bahan logistik yang disediakan (jenis)</t>
  </si>
  <si>
    <t>3 Orang</t>
  </si>
  <si>
    <t>Jumlah barang cetakan dan penggandaan yang disediakan (jenis)</t>
  </si>
  <si>
    <t>31.099 jenis</t>
  </si>
  <si>
    <t>Jumlah bahan bacaan dan peraturan perundang-undangan yang disediakan(examplar)</t>
  </si>
  <si>
    <t>120 Exemplar</t>
  </si>
  <si>
    <t>Jumlah tamu yang difasilitasi kunjungannya (orang)</t>
  </si>
  <si>
    <t>8500 kotak</t>
  </si>
  <si>
    <t>07</t>
  </si>
  <si>
    <t>Jumlah rapat koordinasi dan konsultasi SKPD yang diselenggarakan (kali)</t>
  </si>
  <si>
    <t>800 kali</t>
  </si>
  <si>
    <t>Jumlah peralatan/mesin lainnya yang diadakan (unit)</t>
  </si>
  <si>
    <t>08</t>
  </si>
  <si>
    <t>Jumlah surat masuk dan keluar yang diadministrasikan (surat)</t>
  </si>
  <si>
    <t>1500 lembar</t>
  </si>
  <si>
    <t>Jumlah rekening telepon/internet, listrik dan air yang terbayarkan (rekening)</t>
  </si>
  <si>
    <t>132 Rekening</t>
  </si>
  <si>
    <t>Jumlah tenaga jasa pelayanan yang terbayarkan (orang)</t>
  </si>
  <si>
    <t>24 Orang</t>
  </si>
  <si>
    <t>Jumlah kendaraan perorangan dinas atau jabatan yang dipelihara (unit)</t>
  </si>
  <si>
    <t>12 Unit</t>
  </si>
  <si>
    <t>Jumlah peralatan dan mesin lainnya yang dipelihara (unit)</t>
  </si>
  <si>
    <t>44 Unit</t>
  </si>
  <si>
    <t>Jumlah gedung kantor dan bangunan lainnya yang dipelihara/rehabilitasi (unit)</t>
  </si>
  <si>
    <t>4 Unit</t>
  </si>
  <si>
    <t>persentaase capaian kinerja peningkatan penyelenggaraan pemerintah dan pelayanan publik</t>
  </si>
  <si>
    <t>Pelaksanaan urusan pemerintahan yang terkait dengan pelayanan perizinan non usaha</t>
  </si>
  <si>
    <t>jumlah ijin mendirikan bangunan (IMB) yang diterbitkan (lembar)</t>
  </si>
  <si>
    <t>Persentase capaian Kinerja pemberdayaan masyarakat Desa dan Kelurahan</t>
  </si>
  <si>
    <t>Jumlah partisipasi masyarakat pada pelaksanaan musrenbang kecamatan (orang)</t>
  </si>
  <si>
    <t>Jumlah kader PKK desa yang diberdayakan (orang)</t>
  </si>
  <si>
    <t>persentase rata-rata capaian kinerja pelayanan ketentraman dan ketertiban umum</t>
  </si>
  <si>
    <t>jumlah kasus ketentraman dan ketertiban umum yang difasilitasi (kasus)</t>
  </si>
  <si>
    <t>jumlah rapat dalam upaya himbauan atau pencegahan pelanggaran ketentraman  dan ketertiban yang dilaksanakan (kali)</t>
  </si>
  <si>
    <t>12 kali</t>
  </si>
  <si>
    <t>Persentase Penyelenggaraan Desa yang berjalan sesuai standardan ketentuan perundangan yang berlaku</t>
  </si>
  <si>
    <t>jumlah peraturan desa dan peraturan kepala desa yang difasilitasi penyusunannya (dokumen)</t>
  </si>
  <si>
    <t>36 dokumen</t>
  </si>
  <si>
    <t>- Koordinasi pelaksanaan pembangunan kawasan perdesaan di wilayah kecamatan</t>
  </si>
  <si>
    <t>jumlah kawasan perdesaan yang terpantau perencanaan dan pelaksanaan programnya (desa)</t>
  </si>
  <si>
    <t xml:space="preserve"> </t>
  </si>
  <si>
    <t>Koordinasi/SinergiPerencanaan dan Pelaksanaan Kegiatan Pemerintahan dengan Perangkat Daerah dan Instansi Vertikal Terkait</t>
  </si>
  <si>
    <t>Jumlah LaporanKoordinasi/SinergiPerencanaan danPelaksanaan KegiatanPemerintahan denganPerangkat Daerah danInstansi VertikalTerkait</t>
  </si>
  <si>
    <t>18 Dokumen</t>
  </si>
  <si>
    <t>REKAPITULASI KEMAJUAN PENGADAAN BARANG DAN JASA</t>
  </si>
  <si>
    <t>NO.</t>
  </si>
  <si>
    <t xml:space="preserve">NAMA PAKET KEGIATAN         </t>
  </si>
  <si>
    <t>PAGU ANGGARAN (Rp)</t>
  </si>
  <si>
    <t>SUMBER DANA</t>
  </si>
  <si>
    <t>NAMA PPK/PPTK</t>
  </si>
  <si>
    <t>NOMOR KONTRAK</t>
  </si>
  <si>
    <t>NILAI KONTRAK (Rp)</t>
  </si>
  <si>
    <t>JASA KONSULTAN/  REKANAN/ PIHAK KETIGA *)</t>
  </si>
  <si>
    <t>WAKTU KONTRAK</t>
  </si>
  <si>
    <t>RENCANA          %</t>
  </si>
  <si>
    <t>REALISASI</t>
  </si>
  <si>
    <t xml:space="preserve">Jenis Pengadaan </t>
  </si>
  <si>
    <r>
      <t xml:space="preserve">KETERANGAN </t>
    </r>
    <r>
      <rPr>
        <b/>
        <i/>
        <sz val="16"/>
        <rFont val="Arial Narrow"/>
        <family val="2"/>
      </rPr>
      <t>(KENDALA / PERMASALAHAN)</t>
    </r>
  </si>
  <si>
    <t>MULAI</t>
  </si>
  <si>
    <t>AKHIR</t>
  </si>
  <si>
    <t xml:space="preserve">FISIK % </t>
  </si>
  <si>
    <t>KEUANGAN</t>
  </si>
  <si>
    <t>JUMLAH (Rp)</t>
  </si>
  <si>
    <t>KECAMATAN</t>
  </si>
  <si>
    <t>APBD</t>
  </si>
  <si>
    <t>B</t>
  </si>
  <si>
    <t>Total</t>
  </si>
  <si>
    <t>Keterangan : *) diisi sesuai paket kegiatan</t>
  </si>
  <si>
    <t xml:space="preserve">RAHEL MONGAN,SE
</t>
  </si>
  <si>
    <t>Dilaksanakan pada TW 2</t>
  </si>
  <si>
    <t>KANTOR KECAMATAN TOMONI TIMUR, KABUPATEN LUWU TIMUR</t>
  </si>
  <si>
    <t xml:space="preserve">PERMASALAHAN DAN SOLUSI </t>
  </si>
  <si>
    <t xml:space="preserve">KANTOR KECAMATAN TOMONI TIMUR, KABUPATEN LUWU TIMUR </t>
  </si>
  <si>
    <t>PROGRAM/KEGIATAN/SUB KEGIATAN</t>
  </si>
  <si>
    <t>PERMASALAHAN TERKAIT PENCAPAIAN KINERJA (SECARA TEKNIS BAIK FAKTOR INTERNAL MAUPUN FAKTOR EKSTERNAL)</t>
  </si>
  <si>
    <t>PERMASALAHAN TERKAIT REALISASI KEUANGAN</t>
  </si>
  <si>
    <t>SOLUSI</t>
  </si>
  <si>
    <t>Koordinasi dan penyusunan Laporan Keuangan Bulanan/Triwulanan/Semesteran SKPD</t>
  </si>
  <si>
    <t>- Penyediaan Peralatan Rumah Tangga</t>
  </si>
  <si>
    <t>PROGRAM PENYELENGGARAAN DAN PELAYANAN PUBLIK</t>
  </si>
  <si>
    <t>- Pelaksanaan Urusan Pemerintahan yang Terkait Dengan Kewenangan Lain yang Dilimpahkan</t>
  </si>
  <si>
    <t>Kegiatan Pemberdayaan Kelurahan</t>
  </si>
  <si>
    <t>- Pembangunan Sarana dan Pra sarana</t>
  </si>
  <si>
    <t>Pemberdayaan Masyarakat Kelurahan</t>
  </si>
  <si>
    <t>Koordinasi Penerapan dan Penegakan Peraturan Daerah dan Peraturan Kepala Daerah</t>
  </si>
  <si>
    <t>- Koordinasi/Sinergi Dengan Perangkat Daerah yang tugas dan fungsinya dibidang Penegakan Peraturan Perundang-undangan dan/atau Kepolisian Negara Republik Indonesia</t>
  </si>
  <si>
    <t>- Fasilitasi Penyelenggaraan Ketentraman dan Ketertiban Umum</t>
  </si>
  <si>
    <t>- Koordinasi Pendampingan Desa di Wilayahnya</t>
  </si>
  <si>
    <t>- Koordinasi Pelaksanaan Pembangunan Kawasan Perdesaan di wilayah kecamatan</t>
  </si>
  <si>
    <t>Yuliana Ripa Tangdiong, S.AN</t>
  </si>
  <si>
    <t>Diandara Widiyastutira, SE</t>
  </si>
  <si>
    <r>
      <t>≤</t>
    </r>
    <r>
      <rPr>
        <sz val="10"/>
        <color rgb="FF000000"/>
        <rFont val="Tahoma"/>
        <family val="2"/>
      </rPr>
      <t xml:space="preserve"> 50%</t>
    </r>
  </si>
  <si>
    <r>
      <t>(5)</t>
    </r>
    <r>
      <rPr>
        <sz val="7"/>
        <color rgb="FF000000"/>
        <rFont val="Tahoma"/>
        <family val="2"/>
      </rPr>
      <t xml:space="preserve">             </t>
    </r>
    <r>
      <rPr>
        <sz val="10"/>
        <color rgb="FF000000"/>
        <rFont val="Tahoma"/>
        <family val="2"/>
      </rPr>
      <t> </t>
    </r>
  </si>
  <si>
    <r>
      <t xml:space="preserve">51% </t>
    </r>
    <r>
      <rPr>
        <sz val="12"/>
        <color rgb="FF000000"/>
        <rFont val="Tahoma"/>
        <family val="2"/>
      </rPr>
      <t xml:space="preserve">≤ </t>
    </r>
    <r>
      <rPr>
        <sz val="10"/>
        <color rgb="FF000000"/>
        <rFont val="Tahoma"/>
        <family val="2"/>
      </rPr>
      <t>65%</t>
    </r>
  </si>
  <si>
    <r>
      <t>(4)</t>
    </r>
    <r>
      <rPr>
        <sz val="7"/>
        <color rgb="FF000000"/>
        <rFont val="Tahoma"/>
        <family val="2"/>
      </rPr>
      <t xml:space="preserve">             </t>
    </r>
    <r>
      <rPr>
        <sz val="10"/>
        <color rgb="FF000000"/>
        <rFont val="Tahoma"/>
        <family val="2"/>
      </rPr>
      <t> </t>
    </r>
  </si>
  <si>
    <r>
      <t xml:space="preserve">66% </t>
    </r>
    <r>
      <rPr>
        <sz val="12"/>
        <color rgb="FF000000"/>
        <rFont val="Tahoma"/>
        <family val="2"/>
      </rPr>
      <t xml:space="preserve">≤ </t>
    </r>
    <r>
      <rPr>
        <sz val="10"/>
        <color rgb="FF000000"/>
        <rFont val="Tahoma"/>
        <family val="2"/>
      </rPr>
      <t>75%</t>
    </r>
  </si>
  <si>
    <r>
      <t>(3)</t>
    </r>
    <r>
      <rPr>
        <sz val="7"/>
        <color rgb="FF000000"/>
        <rFont val="Tahoma"/>
        <family val="2"/>
      </rPr>
      <t xml:space="preserve">             </t>
    </r>
    <r>
      <rPr>
        <sz val="10"/>
        <color rgb="FF000000"/>
        <rFont val="Tahoma"/>
        <family val="2"/>
      </rPr>
      <t> </t>
    </r>
  </si>
  <si>
    <r>
      <t xml:space="preserve">76% </t>
    </r>
    <r>
      <rPr>
        <sz val="12"/>
        <color rgb="FF000000"/>
        <rFont val="Tahoma"/>
        <family val="2"/>
      </rPr>
      <t xml:space="preserve">≤ </t>
    </r>
    <r>
      <rPr>
        <sz val="10"/>
        <color rgb="FF000000"/>
        <rFont val="Tahoma"/>
        <family val="2"/>
      </rPr>
      <t xml:space="preserve">90% </t>
    </r>
  </si>
  <si>
    <r>
      <t>(2)</t>
    </r>
    <r>
      <rPr>
        <sz val="7"/>
        <color rgb="FF000000"/>
        <rFont val="Tahoma"/>
        <family val="2"/>
      </rPr>
      <t xml:space="preserve">             </t>
    </r>
    <r>
      <rPr>
        <sz val="10"/>
        <color rgb="FF000000"/>
        <rFont val="Tahoma"/>
        <family val="2"/>
      </rPr>
      <t> </t>
    </r>
  </si>
  <si>
    <r>
      <t xml:space="preserve">91% </t>
    </r>
    <r>
      <rPr>
        <sz val="12"/>
        <color rgb="FF000000"/>
        <rFont val="Tahoma"/>
        <family val="2"/>
      </rPr>
      <t>≤</t>
    </r>
    <r>
      <rPr>
        <sz val="10"/>
        <color rgb="FF000000"/>
        <rFont val="Tahoma"/>
        <family val="2"/>
      </rPr>
      <t xml:space="preserve"> 100%</t>
    </r>
  </si>
  <si>
    <r>
      <t>(1)</t>
    </r>
    <r>
      <rPr>
        <sz val="7"/>
        <color rgb="FF000000"/>
        <rFont val="Tahoma"/>
        <family val="2"/>
      </rPr>
      <t xml:space="preserve">             </t>
    </r>
    <r>
      <rPr>
        <sz val="10"/>
        <color rgb="FF000000"/>
        <rFont val="Tahoma"/>
        <family val="2"/>
      </rPr>
      <t> </t>
    </r>
  </si>
  <si>
    <t xml:space="preserve">INTERVAL NILAI REALISASI KINERJA </t>
  </si>
  <si>
    <t>NIP. 19670912 198811 1 003</t>
  </si>
  <si>
    <t>Pangkat :  Pembina Utama Muda</t>
  </si>
  <si>
    <t>Drs. DOHRI AS'ARI</t>
  </si>
  <si>
    <t>KEPALA BAPELITBAGDA</t>
  </si>
  <si>
    <t>Di Evaluasi oleh :</t>
  </si>
  <si>
    <t xml:space="preserve">- Sub KegiatanPelaksanaan Urusan Pemeritahan yang terkait dengan Kewenangan Lain yang Dilimpahkan, akan disesuaikan dengan regulasi terbarutentang Pemberhentian Pemungutan Retribusi Izin Mendirikan Bangunan digantikan dengan  peraturan daerah kab. Luwu Timur tentang PBG (Persetujuan Bangunan Gedung) </t>
  </si>
  <si>
    <t>- Sub Kegiatan Peningkatan Efektifitas Kegiatan Pemberdayaan Masyarakat di Wilayah Kecamatan akan dikondisikan katika kondisi dalam keadaan normal</t>
  </si>
  <si>
    <t>- Sub Kegiatan penyedian jasa peralatan dan perlengkapan kantor tetap selalu dikondisikan dengan kebutuhan kantor</t>
  </si>
  <si>
    <t>- Sub kegiatan bimbingan teknis implementasi peraturan perundang-undangan anggarannya akan selalu dipersiapkan</t>
  </si>
  <si>
    <t>Faktor tindak lanjut yang diperlukan dalam triwulan berikutnya :</t>
  </si>
  <si>
    <t xml:space="preserve">- Sub KegiatanPelaksanaan Urusan Pemeritahan yang terkait dengan Kewenangan Lain yang Dilimpahkan,  Hal ini terjadi karena adanyaPerbub No. 351/F-04/XI/ Tahun 2021 pada tanggal 29 November 2021 tentang Pemberhentian Pemungutan Retribusi Izin Mendirikan Bangunan digantikan dengan  peraturan daerah kab. Luwu Timur tentang PBG (Persetujuan Bangunan Gedung) </t>
  </si>
  <si>
    <t>- Sub Kegiatan Peningkatan Efektifitas Kegiatan Pemberdayaan Masyarakat di Wilayah Kecamatan, target 108 orang dengan realisasi 75 orang atau capain 69,94% ,masih kondisi pandemi Covid-19 sehingga kehidaran peserta masih sangat dibatasi</t>
  </si>
  <si>
    <t>- Sub Kegiatan penyedian jasa peralatan dan perlengkapan kantor, target 2 jenis  dan terealisasi 1 jenis ataun capaian 50%. Disesuaikan dengan kebutuhan kantor pada pelaksanaan kegiatan kantor</t>
  </si>
  <si>
    <t>- Sub Kegiatan Bimbingan Teknis Implementasi Peraturan Perundang-undangan, target 5 orang dengan realisasi 4 orang atau capaian 80%. Disesuaikan dengan ada permintahan atau surat permintaan terkait pelkasanaan bimtek, singga sifatnya dipersiapkan</t>
  </si>
  <si>
    <t>Faktor Penghambat pencapaian kinerja :</t>
  </si>
  <si>
    <t>Jumlah desa yang melakukan pembangunan kawasan perdesaan (Desa)</t>
  </si>
  <si>
    <t>Koordinasi pelaksanaan pembangunan kawasan perdesaan di wilayah kecamatan</t>
  </si>
  <si>
    <t>Jumlah Peraturan Desa dan Peraturan Kepala Desa yang difasilitasi penyusunannya (Dokumen)</t>
  </si>
  <si>
    <t xml:space="preserve">Fasilitasi Penyusunan Peraturan Desa dan Peraturan Kepala Desa </t>
  </si>
  <si>
    <t xml:space="preserve">Persentase fasilitasi, rekomendasi dan koordinasi pembinaan dan pengawasan Pemerinthan Desa yang dilaksanakan </t>
  </si>
  <si>
    <t>Fasilitasi Rekomendasi, dan Koordinasi Pembinaan dan Pengawasan Pemerintahan Desa</t>
  </si>
  <si>
    <t>Kecamatan Tomoni Timur</t>
  </si>
  <si>
    <t xml:space="preserve">Persentase penyelengaraan pemerintahan desa yang berjalan sesuai standar dan ketentuan perundangan yang berlaku </t>
  </si>
  <si>
    <t>6.</t>
  </si>
  <si>
    <t>Jumlah rapat forum koordinasi pimpinan kecamatan  yang dilaksanakan (Kali)</t>
  </si>
  <si>
    <t>Pelaksanaan Tugas Forum Koordinasi Pimpinan di Kecamatan</t>
  </si>
  <si>
    <t>Persentase rekomendasi Forum Koordinasi Pimpinan Kecamatan yang ditindaklanjuti</t>
  </si>
  <si>
    <t>Penyelenggaraan Urusan Pemerintahan Umum sesuai Penugasan Kepala Daerah</t>
  </si>
  <si>
    <t>Persentase Capaian Kinerja Penyelenggaran Pemerintahan Umum kecamatan</t>
  </si>
  <si>
    <t>5.</t>
  </si>
  <si>
    <t xml:space="preserve">Persentase koordinasi upaya penyelenggaraan ketenteraman dan ketertiban umum yang dilaksanakan </t>
  </si>
  <si>
    <t xml:space="preserve">Persentase Rata-rata capaian kinerja pelayanan Ketentraman dan ketertiban umum </t>
  </si>
  <si>
    <t>4.</t>
  </si>
  <si>
    <t>Peningkatan Efektifitas Kegiatan Pemberdayaan Masyarakat di Wilayah Kecamatan</t>
  </si>
  <si>
    <t>Peningkatan Partisipasi Masyarakat dalam Forum Musyawarah Perencanaan Pembangunan di Desa</t>
  </si>
  <si>
    <t>Persentase koordinasi kegiatan pemberdayaan desa yang dilaksanakan</t>
  </si>
  <si>
    <t>Koordinasi Kegiatan Pemberdayaan Desa</t>
  </si>
  <si>
    <t>Persentase capaian kinerja pemberdayaan masyarakat desa dan Kelurahan</t>
  </si>
  <si>
    <t>3.</t>
  </si>
  <si>
    <t xml:space="preserve">Persentase urusan pemerintahan yang dilimpahkan kepada camat yang dilaksanakan  </t>
  </si>
  <si>
    <t>Pelaksanaan Urusan Pemeritahan yang terkait dengan Pelayanan Perizinan Non Usaha</t>
  </si>
  <si>
    <t xml:space="preserve">Persentase capaian kinerja penyelenggaraan pemerintahan dan pelayanan publik </t>
  </si>
  <si>
    <t>2.</t>
  </si>
  <si>
    <t>Jumlah gedung kantor dan/atau bangunan lainnya yang dipelihara/ direhabilitasi (Unit)</t>
  </si>
  <si>
    <t xml:space="preserve">Jumlah peralatan dan mesin lainnya yang dipelihara (Unit) </t>
  </si>
  <si>
    <t>Jumlah kendaraan dinas operasional yang dipelihara  dan dibayarkan pajaknya (Unit)</t>
  </si>
  <si>
    <t xml:space="preserve">Persentase Barang Milik Daerah penunjang urusan pemerintahan yang terpelihara dengan baik </t>
  </si>
  <si>
    <t>Jumlah rekening telepon, listrik dan air yang terbayarkan (Rekening)</t>
  </si>
  <si>
    <t xml:space="preserve">persentase rata rata capaian kinerja jasa penunjang urusan pemerintahan daerah </t>
  </si>
  <si>
    <t>Persentase BMD-PD penunjang yang terpenuhi</t>
  </si>
  <si>
    <t>persentase rata rata capaian kinerja administrasi umum perangkat daerah</t>
  </si>
  <si>
    <t>Jumlah ASN yang mengikuti bimbingan teknis implementasi peraturan perundang - undangan  (Orang)</t>
  </si>
  <si>
    <t>Bimbingan Teknis Implementasi Peraturan Perundang- Undangan</t>
  </si>
  <si>
    <t>Persentase rata-rata capaian kinerja admnistrasi Kepegawaian Perangkat Daerah</t>
  </si>
  <si>
    <t xml:space="preserve">Persentase BMD yang Diadministrasikan sesuai standar </t>
  </si>
  <si>
    <t>Koordinasi dan Penyusunan Laporan Keuangan Bulanan/ Triwulanan/ Semesteran SKPD</t>
  </si>
  <si>
    <t>Jumlah ASN yang gaji dan tunjangan terbayarkan (Orang)</t>
  </si>
  <si>
    <t>Penyediaan Gaji dan Tunjangan ASN</t>
  </si>
  <si>
    <t>Persentase administrasi keuangan yang terselenggara dengan baik</t>
  </si>
  <si>
    <t>sisa Anggaran</t>
  </si>
  <si>
    <t>1.</t>
  </si>
  <si>
    <t>Ket</t>
  </si>
  <si>
    <t>SKPD Penanggung                         jawab</t>
  </si>
  <si>
    <t>Tingkat Capaian Kinerja dan Realisasi Anggaran RPJMD  s/d tahun 2023(%)</t>
  </si>
  <si>
    <t>Realisasi Kinerja dan Anggaran RPJMD s/d Tahun 2022(Akhir Tahun Pelaksanaan RKPD Tahun 2022)</t>
  </si>
  <si>
    <t>Realisasi Capaian Kinerja RPJMD sampai dengan RKPD Tahun 2022  (n-2)</t>
  </si>
  <si>
    <t>Target RPJMD pada Tahun 2026 (Akhir Periode RPJMD)</t>
  </si>
  <si>
    <t>Indikator Kinerja Program (outcome)/ Kegiatan (output)</t>
  </si>
  <si>
    <t>Sasaran RKPD</t>
  </si>
  <si>
    <t>Jumlah Laporan Evaluasi Kinerja PD yang disusun tepat waktu (Laporan)</t>
  </si>
  <si>
    <t>Jumlah laporan keuangan bulanan/triwulanan/semesteran SKPD yang disusun tepat waktu (Laporan)</t>
  </si>
  <si>
    <t>Jumlah laporan penatausahaan barang milik daerah pada SKPD yang disusun (Laporan)</t>
  </si>
  <si>
    <t xml:space="preserve">Jumlah laporan data administrasi kepegawaian yang dimuktahirkan (Dokumen)  </t>
  </si>
  <si>
    <t xml:space="preserve">Jumlah komponen instalasi listrik/penerangan bangunan kantor yang di sediakan (Paket) </t>
  </si>
  <si>
    <t>Jumlah bahan logistik kantor yang disediakan (Paket)</t>
  </si>
  <si>
    <t>Jumlah Barang cetakan dan/atau penggandaan yang disediakan (Paket)</t>
  </si>
  <si>
    <t>Jumlah penyediaan bahan bacaan dan peraturan perundang-undangan (Dokumen)</t>
  </si>
  <si>
    <t>Jumlah Laporan Fasilitasi Kunjungan Tamu (Laporan)</t>
  </si>
  <si>
    <t>Jumlah laporan penyelenggaraan rapat koordinasi dan konsultasi SKPD yang diikuti (laporan)</t>
  </si>
  <si>
    <t xml:space="preserve">Jumlah lsurat masuk dan keluar yang diadministrasikan (Surat) </t>
  </si>
  <si>
    <t>Jumlah Jasa peralatan dan perlengkapan kantor yang sediakan (Laporan)</t>
  </si>
  <si>
    <t>Jumlah dokumen non perizinan usaha yang dilaksanakan (Dokumen)</t>
  </si>
  <si>
    <t>Jumlah Koordinasi/Sinergi Perencanaan dan Pelaksanaan Kegiatan Pemerintahan dengan Perangkat Daerah dan Instansi Vertikal Terkait yang dilksanakan (Laporan)</t>
  </si>
  <si>
    <t>Jumlah lembaga kemasyarakatan yang berpartisipasi dalam Forum Musyawarah Perencanaan Pembangunan di Desa</t>
  </si>
  <si>
    <t>Jumlah laporan peningkatan efektifitas kegiatan pemberdayaan masyarakat di wilayah kecamatan (laporan)</t>
  </si>
  <si>
    <t>Jumlah laporan hasil sinergitas dengan kepolisian Negara RI, TNI dan instansi vertikal di wilayah kecamatan</t>
  </si>
  <si>
    <t>Jumlah Laporan pelaksanaan Harmonisasi Hubungan dengan Tokoh Agama dan Tokoh Masyarakat</t>
  </si>
  <si>
    <t>Camat</t>
  </si>
  <si>
    <t>Tabel Capaian Program Prioritas</t>
  </si>
  <si>
    <t>Misi/Tujuan/Sasaran/Program Pembangunan</t>
  </si>
  <si>
    <t>Indikator Kinerja (Tujuan/Impact/Outcome)</t>
  </si>
  <si>
    <t xml:space="preserve">Target &amp; Capaian Kinerja Program </t>
  </si>
  <si>
    <t>Perangkat Daerah Penanggungjawab</t>
  </si>
  <si>
    <t xml:space="preserve">Meta Data Rumus </t>
  </si>
  <si>
    <t>Penjabaran Realisasi Berdasrkan Rumus Formula</t>
  </si>
  <si>
    <t>Misi-4</t>
  </si>
  <si>
    <t>Terciptanya Kepemerintahan dan Pelayanan Publik Yang Lebih Baik (M-4)</t>
  </si>
  <si>
    <t>Tujuan-2</t>
  </si>
  <si>
    <t>Meningkatkan kapasitas pelayanan publik dalam penyelenggaraan urusan pemerintahan kecamatan</t>
  </si>
  <si>
    <t>Meningkatkan akuntabilitas kinerja dan keuangan penyelenggaraan pemerintahan daerah tingkat kecamatan</t>
  </si>
  <si>
    <t>Sasaran-4</t>
  </si>
  <si>
    <t>Meningkatnya kemampuan pelayanan publik penyelenggaraan urusan pemerintahan kecamatan</t>
  </si>
  <si>
    <t>Meningkatnya Kemampuan Pelayanan Publik Penyelenggaraan Urusan Pemerintahan Kecamatan Tomoni Timur (Nilai)</t>
  </si>
  <si>
    <t>Persentase capaian kinerja peningkatan penyelenggaraan pemerintahan dan pelayanan publik ('%)</t>
  </si>
  <si>
    <t>Kantor Kecamatan Tomoni Timur</t>
  </si>
  <si>
    <t>Persentase Peningkatan Peran Serta Masyarakat dalam Koordinasi, Fasilitasi, Konsultasi dan Supervisi Pembangunan Daerah ('%)</t>
  </si>
  <si>
    <t>Jumlah Lembaga Kemasyarakatan yang Berpartisipasi dalam Forum Musyawarah Perencanaan
Pembangunan di Desa x 100%</t>
  </si>
  <si>
    <t>5/5 X 100%</t>
  </si>
  <si>
    <t>Persentase Rata-rata capaian kinerja pelayanan Ketentraman dan ketertiban umum ('%)</t>
  </si>
  <si>
    <t>Jumlah rapat dalam upaya himbauan atau pencegahan pelanggaran ketenteraman dan ketertiban
yang dilaksanakan X 100%</t>
  </si>
  <si>
    <t>2/4 X 100%</t>
  </si>
  <si>
    <t>Persentase Capaian Kinerja Penyelenggaran Pemerintahan Umum kecamatan ('%)</t>
  </si>
  <si>
    <t>Jumlah Rapat Forum Koordinasi Pimpinan Kecamatan yang dilaksanakan x 100%</t>
  </si>
  <si>
    <t>Persentase penyelengaraan pemerintahan desa yang berjalan sesuai standar dan ketentuan perundangan yang berlaku ('%)</t>
  </si>
  <si>
    <t>Jumlah Fasilitasi, rekomendasi dan koordinasi pembinaan dan pengawasan
Pemerinthan Desa yang dilaksanakan X 100%</t>
  </si>
  <si>
    <t>Meningkatnya capaian kinerja dan keuangan penyelenggaraan urusan pemerintahan kecamatan</t>
  </si>
  <si>
    <t>Persentase penunjang urusan perangkat daerah berjalan sesuai standar ('%)</t>
  </si>
  <si>
    <t>Jumlah capaian kinerja urusan perangkat daerah dibagi Jumlah kinerja urusan perangkat daerah X 100 %</t>
  </si>
  <si>
    <t>- Pengadaan Mebel</t>
  </si>
  <si>
    <t>- Pengadaan Sarana dan Prasarana Gedung Kantor atau Banguanan Lainnya</t>
  </si>
  <si>
    <t>- Penyediaan Jasa Pemeliharaan, Biaya Pemeliharaan, Pajak dan perizinan Kendaraan Dinas Operasional atau Lapangan</t>
  </si>
  <si>
    <t>Jumlah Dokumen non perizinan usaha yang dilaksanakan X 100% ( 12 Dokumen)</t>
  </si>
  <si>
    <t>3/12 X 100%</t>
  </si>
  <si>
    <t>0</t>
  </si>
  <si>
    <t>YULIANUS,S.Sos., M. A. P</t>
  </si>
  <si>
    <t>Nip. 19750201 200312 1 006</t>
  </si>
  <si>
    <t>Tabel Capaian Pelaksanaan Urusan</t>
  </si>
  <si>
    <t>Urusan Pemerintahan</t>
  </si>
  <si>
    <t>Organisasi Perangkat daerah</t>
  </si>
  <si>
    <t>Arah Kebijakan (Bab 5 Renstra)</t>
  </si>
  <si>
    <t>Program/Kegiatan/Subkegiatan</t>
  </si>
  <si>
    <t>Realisasi</t>
  </si>
  <si>
    <t>Tingkat Capaian    (10/9*100)</t>
  </si>
  <si>
    <t>Permasalahan</t>
  </si>
  <si>
    <t>Upaya Mengatasi Permasalahan</t>
  </si>
  <si>
    <t>Tindak Lanjut Rekomendasi DPRD</t>
  </si>
  <si>
    <t>Penjelasan Terhadap Realisasi Program/Kegiatan Subkegiatan</t>
  </si>
  <si>
    <t>Urusan Wajib Bukan Pelayanan Dasar</t>
  </si>
  <si>
    <t>Kecamatan</t>
  </si>
  <si>
    <t xml:space="preserve">Peningkatan Kualitas Pelayanan Publik </t>
  </si>
  <si>
    <t>Program Penyelenggaraan Pemerintahan dan Pelayanan Publik</t>
  </si>
  <si>
    <t>Persentase capaian kinerja peningkatan penyelenggaraan pemerintahan dan pelayanan publik (%)</t>
  </si>
  <si>
    <t>Pelaksanaan Urusan Pemerintahan yang dilimpahkan kepada Camat</t>
  </si>
  <si>
    <t>persentase urusan pemerintahan yang dilimpahkan kepada camat yang dilaksanakan (%)</t>
  </si>
  <si>
    <t>Pelaksanaan Urusan Pemerintahan yang Terkait Dengan Kewenangan Lain yang Dilimpahkan</t>
  </si>
  <si>
    <t>Jumlah Administrasi Perizinan yang dikeluarkan</t>
  </si>
  <si>
    <t>Lembar</t>
  </si>
  <si>
    <t>Dikarenakan kecamatan tidak melayani pelaksanaan perizinan (menunggu peraturan baru terkait perizinan) dan untuk sementara pelaksanaan perizinan diambil alih langsung oleh kabupaten.</t>
  </si>
  <si>
    <t>Program Pemberdayaan Masyarakat Desa dan Kelurahan</t>
  </si>
  <si>
    <t>Persentase capaian kinerja pemberdayaan masyarakat desa dan kelurahan</t>
  </si>
  <si>
    <t>Persen</t>
  </si>
  <si>
    <t>persentase koordinasi kegiatan permberdayaan desa yang dilaksanakan</t>
  </si>
  <si>
    <t>Rasio persentase keterwakilan perempuan dan dalam pelaksanaan musrenbang kecamatan</t>
  </si>
  <si>
    <t>Pokman</t>
  </si>
  <si>
    <t>persen</t>
  </si>
  <si>
    <t>Jumlah kader PKK desa ygn di berdayakan</t>
  </si>
  <si>
    <t>Program Koordinasi Ketentraman dan Ketertiban Umum</t>
  </si>
  <si>
    <t>Persentase upaya penyelesaian kasus penyelenggaraan kasus pelanggaran keamanan dan ketertiban serta persoalan sosial yang difasilitasi</t>
  </si>
  <si>
    <t>Kali</t>
  </si>
  <si>
    <t>Jumlah rapat dalam upaya himbauan atau pencegahan pelanggaran ketentraman dan ketertiban yang dilaksanakan</t>
  </si>
  <si>
    <t>Program Penyelenggaraan Urusan Pemerintahan Umum</t>
  </si>
  <si>
    <t>Penyelenggaraan urusan Pemerintahan Umum sesuai penugasan kepala Daerah</t>
  </si>
  <si>
    <t>Persentase rekomendasi yang ditindak lanjuti</t>
  </si>
  <si>
    <t>Program Pembinaan dan Pengawasan Pemerintah Desa</t>
  </si>
  <si>
    <t>Fasilitasi, Rekomendasi, dan Koordinasi Pembinaan dan Pengawasan pemerintahan Desa</t>
  </si>
  <si>
    <t>Cakupan desa yang terpasilitasi rancangan perdes APBDesnya</t>
  </si>
  <si>
    <t>Dokumen</t>
  </si>
  <si>
    <t>- Koordinasi Pelaksanaan Pembangunan Kawasan Pedesaan di Wilayah Kecamatan</t>
  </si>
  <si>
    <t>Jumlah Kawasan Pedesaan yang terpantau perencanaan dan pelaksanaan programnya</t>
  </si>
  <si>
    <t>Peningkatan Kualitas Kinerja Pnyelenggaraan dan Pemerintahan Kecamatan</t>
  </si>
  <si>
    <t>Program Penunjang Urusan Pemerintah Daerah Kab/Kota</t>
  </si>
  <si>
    <t>Jumlah dokumen RKA/SKPD yang disusun tapat waktu</t>
  </si>
  <si>
    <t>Jumlah Laporan Kinerja yang disusun</t>
  </si>
  <si>
    <t xml:space="preserve">Jumlah ASN yang di gaji dan tunjangannya dibayarkan </t>
  </si>
  <si>
    <t>Orang</t>
  </si>
  <si>
    <t>- Koordinasi Penyusunan Laporan Keuangan Bulanan/Triwulanan/Semesteran SKPD</t>
  </si>
  <si>
    <t>Jumlah dokumen laporan keuangan bulanan/triwulanan/semesteran SKPD yang disusun tepat waktu</t>
  </si>
  <si>
    <t>Administrasi Barang Milik Daerah Perangkat Daerah</t>
  </si>
  <si>
    <t>Jumlah Dokumen Laporan Penatausahaan Barang Milik Daerah pada SKPD yang disusun</t>
  </si>
  <si>
    <t>Laporan</t>
  </si>
  <si>
    <t>Administrasi Pendapatan Daerah Kewenangan Perangkat Daerah</t>
  </si>
  <si>
    <t>- Pelaporan Pengelolaan Retribusi Daerah</t>
  </si>
  <si>
    <t>Jumlah Dokumen Laporan Pengelolaan Retribusi Daerah yang disusun</t>
  </si>
  <si>
    <t>Laporam</t>
  </si>
  <si>
    <t xml:space="preserve">Jumlah laporan data administrasi kepegawaian yang di mutakhirkan </t>
  </si>
  <si>
    <t>Jumlah pegawai yang mengikuti bimbingan tehnis implementasi peraturan perundang-undangan</t>
  </si>
  <si>
    <t>Unit</t>
  </si>
  <si>
    <t>Jumlah peralatan rumah tangga yang diadakan</t>
  </si>
  <si>
    <t>Jumlah bahan logistik yang disediakan</t>
  </si>
  <si>
    <t>Pakrt</t>
  </si>
  <si>
    <t>Jumlah barang cetakan dan penggandaan yang disediakan</t>
  </si>
  <si>
    <t>Jumlah bahan bacaan dan peraturan perundang-undangan yang disediakan</t>
  </si>
  <si>
    <t>Eksamplar</t>
  </si>
  <si>
    <t>Jumlah tamu yang difasilitasi kunjungannya</t>
  </si>
  <si>
    <t>Kotak</t>
  </si>
  <si>
    <t>Jumlah rapat koordinasi dan konsultasi SKPD yang diselenggarakan</t>
  </si>
  <si>
    <t>Pengadaan Barang Milik Daerah urusan Pemerintah Daerah</t>
  </si>
  <si>
    <t>Penyediaan Jasa Penunjang Urusan Pemerintah daerah</t>
  </si>
  <si>
    <t>Jumlah surat masuk dan keluar yang diadministrasik an</t>
  </si>
  <si>
    <t>Jumlah rekening telepon/internet, listrik dan air yang terbayarkan</t>
  </si>
  <si>
    <t>Rekening</t>
  </si>
  <si>
    <t>Jumlah peralatan dan perlengkapan kantor yang di sewa</t>
  </si>
  <si>
    <t>Jenis</t>
  </si>
  <si>
    <t>Jumlah kendaraam dinas/operasional yang dipelihara dan dibayarkan pajaknya</t>
  </si>
  <si>
    <t>Jumlah mebel yang dipelihara</t>
  </si>
  <si>
    <t>Jumlah peralatan dan mesin lainnya yang dipelihara</t>
  </si>
  <si>
    <t>Jumlah gedung kantor dan bangunan lainnya yang dipelihara/rehabilitasi</t>
  </si>
  <si>
    <t xml:space="preserve"> -Pengadaan Peralatan dan Mesin Lainnya</t>
  </si>
  <si>
    <t>Desa</t>
  </si>
  <si>
    <t>7</t>
  </si>
  <si>
    <t>Pelaksanaan urusan pemerintahan yang terkait denganPelayanan Perizinan Non Usaha</t>
  </si>
  <si>
    <t>Tomoni Timur, 31 Desember 2024</t>
  </si>
  <si>
    <t>KECAMATAN TOMONI TIMUR KABUPATEN LUWU TIMUR SAMPAI DENGAN 31 DESEMBER 2024</t>
  </si>
  <si>
    <t>Jumlah Komponen instalasi listrk/penerangan bangunan kantor yang disediakan</t>
  </si>
  <si>
    <t>8 Desa</t>
  </si>
  <si>
    <t>Jumlah Mebel yang disediakan ( Unit )</t>
  </si>
  <si>
    <t>Indikator Kinerja</t>
  </si>
  <si>
    <t>Lokasi</t>
  </si>
  <si>
    <t>Target Capaian Kinerja</t>
  </si>
  <si>
    <t>Kebutuhan Dana/Pagu Indikatif</t>
  </si>
  <si>
    <t>Sumber Dana</t>
  </si>
  <si>
    <t xml:space="preserve">  </t>
  </si>
  <si>
    <t>SAMPAI DENGAN 31 MARET 2025</t>
  </si>
  <si>
    <t>Pengadaan Kendaraan Perorangan Dinas atau Kendaraan Dinas Jabatan</t>
  </si>
  <si>
    <t>REALISASI ANGGARAN  S.D 31 MARET 2025</t>
  </si>
  <si>
    <t>Tomoni Timur, 31 Maret 2025</t>
  </si>
  <si>
    <t>Realisasi Capaian Kinerja dan Anggaran RKPD yang dievaluasi (2025)</t>
  </si>
  <si>
    <t>Tingkat Capaian Kinerja dan Realisasi Anggaran RKPD Tahun 2025 (%)</t>
  </si>
  <si>
    <t>Target kinerja dan anggaran berjalan tahun 2025 (tahun n-1) yang dievaluasi</t>
  </si>
  <si>
    <t>9,58%</t>
  </si>
  <si>
    <t>LEMBAR KENDALI PERENCANAAN TAHUNAN ANGGARAN 2025</t>
  </si>
  <si>
    <t>Rencana Perubahan Tahun 2025</t>
  </si>
  <si>
    <t>KANTOR KECAMATAN TOMONI TIMUR TAHUN 2025</t>
  </si>
  <si>
    <t>Tahun 2025</t>
  </si>
  <si>
    <t>Capaian s/d TW1</t>
  </si>
  <si>
    <t>KABUPATEN LUWU TIMUR SAMPAI DENGAN 31 MARET 2024</t>
  </si>
  <si>
    <t>Jumlah Pengadaan Kendaraan Perorangan Dinas atau Kendaraan Dinas Jabatan</t>
  </si>
  <si>
    <t>Jumlah Pengadaan Peralatan dan Mesin Lainnya</t>
  </si>
  <si>
    <r>
      <t xml:space="preserve">TARGET  TRIWULAN I </t>
    </r>
    <r>
      <rPr>
        <b/>
        <i/>
        <sz val="10"/>
        <rFont val="Tahoma"/>
        <family val="2"/>
      </rPr>
      <t>(BERDASARKAN ANGGARAN KAS)</t>
    </r>
  </si>
  <si>
    <t>LAPORAN REALISASI ANGGARAN T.A 2025</t>
  </si>
  <si>
    <t>100</t>
  </si>
  <si>
    <r>
      <t xml:space="preserve">Realisasi kegiatan </t>
    </r>
    <r>
      <rPr>
        <i/>
        <sz val="11"/>
        <color theme="1"/>
        <rFont val="Calibri"/>
        <family val="2"/>
        <scheme val="minor"/>
      </rPr>
      <t>Penyusunan Dokumen Perencanaan Perangkat Daerah</t>
    </r>
    <r>
      <rPr>
        <sz val="11"/>
        <color theme="1"/>
        <rFont val="Calibri"/>
        <family val="2"/>
        <scheme val="minor"/>
      </rPr>
      <t xml:space="preserve"> hanya mencapai </t>
    </r>
    <r>
      <rPr>
        <b/>
        <sz val="11"/>
        <color theme="1"/>
        <rFont val="Calibri"/>
        <family val="2"/>
        <scheme val="minor"/>
      </rPr>
      <t>28,77%</t>
    </r>
    <r>
      <rPr>
        <sz val="11"/>
        <color theme="1"/>
        <rFont val="Calibri"/>
        <family val="2"/>
        <scheme val="minor"/>
      </rPr>
      <t>. Hal ini disebabkan oleh keterbatasan SDM, keterlambatan input data, serta perubahan kebijakan eksternal yang memengaruhi proses penyusunan secara tepat waktu dan akurat.</t>
    </r>
  </si>
  <si>
    <t>Realisasi keuangan belum optimal disebabkan oleh keterlambatan pelaksanaan kegiatan, proses administrasi yang masih manual, serta verifikasi berjenjang yang memerlukan waktu cukup lama. Selain itu, pergeseran jadwal kegiatan dan keterbatasan pemahaman teknis belanja juga turut memengaruhi percepatan penyerapan anggaran.</t>
  </si>
  <si>
    <t>Meningkatkan koordinasi dan percepatan pelaksanaan kegiatan sesuai jadwal.</t>
  </si>
  <si>
    <t>Digitalisasi proses administrasi dan pelaporan keuangan.</t>
  </si>
  <si>
    <t>Peningkatan kapasitas SDM melalui pelatihan teknis pengelolaan anggaran.</t>
  </si>
  <si>
    <t>Monitoring rutin dan evaluasi berkala terhadap progres penyerapan anggaran.</t>
  </si>
  <si>
    <t xml:space="preserve">PRESENTASE RATA-RATA PROGRAM PENYELENGGARAAN URUSAN PEMERINTAHAN UMUM </t>
  </si>
  <si>
    <t>Jumlah Pelaksanaan tugas forum koordinasi pimpinan di kecamatan</t>
  </si>
  <si>
    <t>12 Kali</t>
  </si>
  <si>
    <t>Pangkat : Pembina Tk. I</t>
  </si>
  <si>
    <t>Nip.        :19750201 200312 1 006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</si>
</sst>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1" formatCode="_(* #,##0_);_(* \(#,##0\);_(* &quot;-&quot;_);_(@_)"/>
    <numFmt numFmtId="43" formatCode="_(* #,##0.00_);_(* \(#,##0.00\);_(* &quot;-&quot;??_);_(@_)"/>
    <numFmt numFmtId="164" formatCode="&quot;Rp&quot;#,##0;[Red]\-&quot;Rp&quot;#,##0"/>
    <numFmt numFmtId="165" formatCode="_-* #,##0_-;\-* #,##0_-;_-* &quot;-&quot;_-;_-@_-"/>
    <numFmt numFmtId="166" formatCode="_-* #,##0.00_-;\-* #,##0.00_-;_-* &quot;-&quot;??_-;_-@_-"/>
    <numFmt numFmtId="167" formatCode="_(* #,##0_);_(* \(#,##0\);_(* &quot;-&quot;??_);_(@_)"/>
    <numFmt numFmtId="168" formatCode="#,##0;[Red]#,##0"/>
    <numFmt numFmtId="169" formatCode="&quot;Rp&quot;#,##0"/>
    <numFmt numFmtId="170" formatCode="_(&quot;Rp&quot;* #,##0.00_);_(&quot;Rp&quot;* \(#,##0.00\);_(&quot;Rp&quot;* &quot;-&quot;??_);_(@_)"/>
    <numFmt numFmtId="171" formatCode="_(&quot;Rp&quot;* #,##0_);_(&quot;Rp&quot;* \(#,##0\);_(&quot;Rp&quot;* &quot;-&quot;_);_(@_)"/>
    <numFmt numFmtId="172" formatCode="_([$Rp-421]* #,##0_);_([$Rp-421]* \(#,##0\);_([$Rp-421]* &quot;-&quot;_);_(@_)"/>
    <numFmt numFmtId="173" formatCode="_(* #,##0.00_);_(* \(#,##0.00\);_(* &quot;-&quot;_);_(@_)"/>
    <numFmt numFmtId="174" formatCode="_(* #,##0.0000_);_(* \(#,##0.0000\);_(* &quot;-&quot;??_);_(@_)"/>
  </numFmts>
  <fonts count="109">
    <font>
      <sz val="11"/>
      <color theme="1"/>
      <name val="Calibri"/>
      <family val="2"/>
      <scheme val="minor"/>
    </font>
    <font>
      <sz val="11"/>
      <color theme="1"/>
      <name val="Calibri"/>
      <family val="2"/>
      <scheme val="minor"/>
    </font>
    <font>
      <sz val="11"/>
      <color rgb="FF000000"/>
      <name val="Calibri"/>
      <family val="2"/>
    </font>
    <font>
      <sz val="11"/>
      <color rgb="FF000000"/>
      <name val="Arial Narrow"/>
      <family val="2"/>
    </font>
    <font>
      <sz val="8"/>
      <color rgb="FF000000"/>
      <name val="Arial Narrow"/>
      <family val="2"/>
    </font>
    <font>
      <sz val="8"/>
      <color rgb="FF000000"/>
      <name val="Arial"/>
      <family val="2"/>
    </font>
    <font>
      <sz val="11"/>
      <color rgb="FF000000"/>
      <name val="Arial"/>
      <family val="2"/>
    </font>
    <font>
      <sz val="8"/>
      <color theme="1"/>
      <name val="Tahoma"/>
      <family val="2"/>
    </font>
    <font>
      <sz val="10"/>
      <color theme="1"/>
      <name val="Arial"/>
      <family val="2"/>
    </font>
    <font>
      <sz val="10"/>
      <color rgb="FF000000"/>
      <name val="Arial Narrow"/>
      <family val="2"/>
    </font>
    <font>
      <sz val="8"/>
      <color rgb="FF000000"/>
      <name val="Tahoma"/>
      <family val="2"/>
    </font>
    <font>
      <sz val="10"/>
      <color theme="1"/>
      <name val="Tahoma"/>
      <family val="2"/>
    </font>
    <font>
      <sz val="10"/>
      <color rgb="FF000000"/>
      <name val="Tahoma"/>
      <family val="2"/>
    </font>
    <font>
      <sz val="12"/>
      <color rgb="FF000000"/>
      <name val="Arial Narrow"/>
      <family val="2"/>
    </font>
    <font>
      <b/>
      <sz val="8"/>
      <color theme="1"/>
      <name val="Tahoma"/>
      <family val="2"/>
    </font>
    <font>
      <b/>
      <sz val="8"/>
      <name val="Tahoma"/>
      <family val="2"/>
    </font>
    <font>
      <sz val="8"/>
      <name val="Tahoma"/>
      <family val="2"/>
    </font>
    <font>
      <sz val="8"/>
      <color theme="0"/>
      <name val="Tahoma"/>
      <family val="2"/>
    </font>
    <font>
      <b/>
      <sz val="8"/>
      <color theme="0"/>
      <name val="Tahoma"/>
      <family val="2"/>
    </font>
    <font>
      <b/>
      <sz val="12"/>
      <color rgb="FF000000"/>
      <name val="Arial"/>
      <family val="2"/>
    </font>
    <font>
      <b/>
      <sz val="8"/>
      <color rgb="FF000000"/>
      <name val="Calibri"/>
      <family val="2"/>
    </font>
    <font>
      <i/>
      <sz val="8"/>
      <color rgb="FF000000"/>
      <name val="Calibri"/>
      <family val="2"/>
    </font>
    <font>
      <b/>
      <sz val="10"/>
      <color theme="1"/>
      <name val="Century Gothic"/>
      <family val="2"/>
    </font>
    <font>
      <sz val="10"/>
      <color theme="1"/>
      <name val="Arial Narrow"/>
      <family val="2"/>
    </font>
    <font>
      <sz val="8"/>
      <color rgb="FF000000"/>
      <name val="Franklin Gothic Book"/>
      <family val="2"/>
    </font>
    <font>
      <sz val="10"/>
      <color theme="1"/>
      <name val="Century Gothic"/>
      <family val="2"/>
    </font>
    <font>
      <b/>
      <sz val="7"/>
      <color rgb="FF000000"/>
      <name val="Franklin Gothic Book"/>
      <family val="2"/>
    </font>
    <font>
      <b/>
      <sz val="8"/>
      <color rgb="FF000000"/>
      <name val="Franklin Gothic Book"/>
      <family val="2"/>
    </font>
    <font>
      <b/>
      <sz val="10"/>
      <color theme="1"/>
      <name val="Arial Narrow"/>
      <family val="2"/>
    </font>
    <font>
      <sz val="7"/>
      <color rgb="FF000000"/>
      <name val="Franklin Gothic Book"/>
      <family val="2"/>
    </font>
    <font>
      <b/>
      <sz val="10"/>
      <color rgb="FF000000"/>
      <name val="Arial Narrow"/>
      <family val="2"/>
    </font>
    <font>
      <sz val="10"/>
      <color rgb="FF000000"/>
      <name val="Franklin Gothic Book"/>
      <family val="2"/>
    </font>
    <font>
      <b/>
      <sz val="10"/>
      <color rgb="FF000000"/>
      <name val="Franklin Gothic Book"/>
      <family val="2"/>
    </font>
    <font>
      <b/>
      <sz val="9"/>
      <color rgb="FF000000"/>
      <name val="Franklin Gothic Book"/>
      <family val="2"/>
    </font>
    <font>
      <b/>
      <sz val="10"/>
      <color rgb="FF000000"/>
      <name val="Century Gothic"/>
      <family val="2"/>
    </font>
    <font>
      <sz val="11"/>
      <name val="Cantri"/>
    </font>
    <font>
      <sz val="16"/>
      <color rgb="FF000000"/>
      <name val="Arial Narrow"/>
      <family val="2"/>
    </font>
    <font>
      <sz val="11"/>
      <color rgb="FF000000"/>
      <name val="Calibri"/>
      <family val="2"/>
    </font>
    <font>
      <b/>
      <sz val="16"/>
      <color rgb="FF000000"/>
      <name val="Arial Narrow"/>
      <family val="2"/>
    </font>
    <font>
      <sz val="10"/>
      <name val="Arial"/>
      <family val="2"/>
    </font>
    <font>
      <b/>
      <sz val="16"/>
      <name val="Arial Narrow"/>
      <family val="2"/>
    </font>
    <font>
      <b/>
      <i/>
      <sz val="16"/>
      <name val="Arial Narrow"/>
      <family val="2"/>
    </font>
    <font>
      <sz val="13"/>
      <color rgb="FF000000"/>
      <name val="Arial"/>
      <family val="2"/>
    </font>
    <font>
      <sz val="13"/>
      <name val="Calibri"/>
      <family val="2"/>
    </font>
    <font>
      <sz val="16"/>
      <name val="Arial Narrow"/>
      <family val="2"/>
    </font>
    <font>
      <sz val="16"/>
      <color theme="1"/>
      <name val="Arial Narrow"/>
      <family val="2"/>
    </font>
    <font>
      <sz val="16"/>
      <color indexed="8"/>
      <name val="Arial Narrow"/>
      <family val="2"/>
    </font>
    <font>
      <sz val="16"/>
      <color theme="0"/>
      <name val="Arial Narrow"/>
      <family val="2"/>
    </font>
    <font>
      <sz val="12"/>
      <color rgb="FF000000"/>
      <name val="Arial"/>
      <family val="2"/>
    </font>
    <font>
      <sz val="12"/>
      <name val="Calibri"/>
      <family val="2"/>
    </font>
    <font>
      <b/>
      <sz val="12"/>
      <color rgb="FF000000"/>
      <name val="Arial Narrow"/>
      <family val="2"/>
    </font>
    <font>
      <b/>
      <sz val="14"/>
      <color rgb="FF000000"/>
      <name val="Arial Narrow"/>
      <family val="2"/>
    </font>
    <font>
      <b/>
      <sz val="12"/>
      <name val="Arial Narrow"/>
      <family val="2"/>
    </font>
    <font>
      <sz val="12"/>
      <color rgb="FF000000"/>
      <name val="Calibri"/>
      <family val="2"/>
    </font>
    <font>
      <b/>
      <sz val="12"/>
      <color theme="1"/>
      <name val="Century Gothic"/>
      <family val="2"/>
    </font>
    <font>
      <b/>
      <sz val="12"/>
      <color rgb="FF000000"/>
      <name val="Cantri"/>
    </font>
    <font>
      <sz val="12"/>
      <color rgb="FF000000"/>
      <name val="Cantri"/>
    </font>
    <font>
      <b/>
      <sz val="12"/>
      <color theme="1"/>
      <name val="Arial Narrow"/>
      <family val="2"/>
    </font>
    <font>
      <sz val="12"/>
      <color theme="1"/>
      <name val="Century Gothic"/>
      <family val="2"/>
    </font>
    <font>
      <sz val="12"/>
      <name val="Cantri"/>
    </font>
    <font>
      <sz val="12"/>
      <name val="Arial Narrow"/>
      <family val="2"/>
    </font>
    <font>
      <b/>
      <sz val="12"/>
      <color theme="1"/>
      <name val="Cantri"/>
    </font>
    <font>
      <sz val="12"/>
      <color theme="1"/>
      <name val="Cantri"/>
    </font>
    <font>
      <sz val="12"/>
      <color theme="1"/>
      <name val="Arial Narrow"/>
      <family val="2"/>
    </font>
    <font>
      <b/>
      <sz val="12"/>
      <color rgb="FF000000"/>
      <name val="Century Gothic"/>
      <family val="2"/>
    </font>
    <font>
      <sz val="11"/>
      <color theme="1"/>
      <name val="Tahoma"/>
      <family val="2"/>
    </font>
    <font>
      <sz val="11"/>
      <name val="Tahoma"/>
      <family val="2"/>
    </font>
    <font>
      <sz val="11"/>
      <color theme="0"/>
      <name val="Tahoma"/>
      <family val="2"/>
    </font>
    <font>
      <sz val="11"/>
      <color rgb="FF000000"/>
      <name val="Tahoma"/>
      <family val="2"/>
    </font>
    <font>
      <sz val="12"/>
      <color rgb="FF000000"/>
      <name val="Tahoma"/>
      <family val="2"/>
    </font>
    <font>
      <sz val="7"/>
      <color rgb="FF000000"/>
      <name val="Tahoma"/>
      <family val="2"/>
    </font>
    <font>
      <sz val="12"/>
      <color theme="1"/>
      <name val="Tahoma"/>
      <family val="2"/>
    </font>
    <font>
      <b/>
      <u/>
      <sz val="11"/>
      <color rgb="FF000000"/>
      <name val="Tahoma"/>
      <family val="2"/>
    </font>
    <font>
      <b/>
      <u/>
      <sz val="12"/>
      <color theme="1"/>
      <name val="Tahoma"/>
      <family val="2"/>
    </font>
    <font>
      <b/>
      <sz val="11"/>
      <name val="Tahoma"/>
      <family val="2"/>
    </font>
    <font>
      <b/>
      <sz val="11"/>
      <color rgb="FF000000"/>
      <name val="Tahoma"/>
      <family val="2"/>
    </font>
    <font>
      <b/>
      <sz val="10"/>
      <color rgb="FF000000"/>
      <name val="Tahoma"/>
      <family val="2"/>
    </font>
    <font>
      <sz val="9"/>
      <color rgb="FF000000"/>
      <name val="Tahoma"/>
      <family val="2"/>
    </font>
    <font>
      <b/>
      <sz val="11"/>
      <color rgb="FF0070C0"/>
      <name val="Tahoma"/>
      <family val="2"/>
    </font>
    <font>
      <b/>
      <sz val="8"/>
      <color rgb="FF000000"/>
      <name val="Tahoma"/>
      <family val="2"/>
    </font>
    <font>
      <sz val="10"/>
      <name val="Tahoma"/>
      <family val="2"/>
    </font>
    <font>
      <sz val="8"/>
      <color indexed="8"/>
      <name val="Tahoma"/>
      <family val="2"/>
    </font>
    <font>
      <b/>
      <sz val="11"/>
      <color theme="1"/>
      <name val="Tahoma"/>
      <family val="2"/>
    </font>
    <font>
      <b/>
      <sz val="11"/>
      <color theme="0"/>
      <name val="Tahoma"/>
      <family val="2"/>
    </font>
    <font>
      <b/>
      <sz val="9"/>
      <color rgb="FF000000"/>
      <name val="Tahoma"/>
      <family val="2"/>
    </font>
    <font>
      <sz val="11"/>
      <color theme="1"/>
      <name val="Calibri"/>
      <family val="2"/>
      <charset val="1"/>
      <scheme val="minor"/>
    </font>
    <font>
      <b/>
      <sz val="18"/>
      <color theme="1"/>
      <name val="Franklin Gothic Book"/>
      <family val="2"/>
    </font>
    <font>
      <sz val="9"/>
      <color theme="1"/>
      <name val="Franklin Gothic Book"/>
      <family val="2"/>
    </font>
    <font>
      <b/>
      <sz val="16"/>
      <color theme="1"/>
      <name val="Franklin Gothic Book"/>
      <family val="2"/>
    </font>
    <font>
      <b/>
      <sz val="12"/>
      <color rgb="FF000000"/>
      <name val="Franklin Gothic Book"/>
      <family val="2"/>
    </font>
    <font>
      <b/>
      <sz val="11"/>
      <color theme="1"/>
      <name val="Franklin Gothic Book"/>
      <family val="2"/>
    </font>
    <font>
      <i/>
      <sz val="9"/>
      <color rgb="FF000000"/>
      <name val="Franklin Gothic Book"/>
      <family val="2"/>
    </font>
    <font>
      <i/>
      <sz val="11"/>
      <color theme="1"/>
      <name val="Calibri"/>
      <family val="2"/>
      <scheme val="minor"/>
    </font>
    <font>
      <sz val="12"/>
      <color theme="1"/>
      <name val="Calibri"/>
      <family val="2"/>
      <charset val="1"/>
      <scheme val="minor"/>
    </font>
    <font>
      <sz val="12"/>
      <color theme="1"/>
      <name val="Franklin Gothic Book"/>
      <family val="2"/>
    </font>
    <font>
      <sz val="12"/>
      <color rgb="FF000000"/>
      <name val="Franklin Gothic Book"/>
      <family val="2"/>
    </font>
    <font>
      <sz val="12"/>
      <color theme="1"/>
      <name val="Calibri"/>
      <family val="2"/>
      <scheme val="minor"/>
    </font>
    <font>
      <b/>
      <u/>
      <sz val="10"/>
      <color rgb="FF000000"/>
      <name val="Arial Narrow"/>
      <family val="2"/>
    </font>
    <font>
      <b/>
      <sz val="12"/>
      <color theme="1"/>
      <name val="Calibri"/>
      <family val="2"/>
      <scheme val="minor"/>
    </font>
    <font>
      <i/>
      <sz val="9"/>
      <color rgb="FF000000"/>
      <name val="Century Gothic"/>
      <family val="2"/>
    </font>
    <font>
      <sz val="10"/>
      <color rgb="FF000000"/>
      <name val="Century Gothic"/>
      <family val="2"/>
    </font>
    <font>
      <sz val="10"/>
      <name val="Century Gothic"/>
      <family val="2"/>
    </font>
    <font>
      <sz val="10"/>
      <color rgb="FF000000"/>
      <name val="Arial"/>
      <family val="2"/>
    </font>
    <font>
      <sz val="8"/>
      <color rgb="FF000000"/>
      <name val="Calibri"/>
      <family val="2"/>
    </font>
    <font>
      <sz val="8"/>
      <name val="Calibri"/>
      <family val="2"/>
      <scheme val="minor"/>
    </font>
    <font>
      <b/>
      <sz val="10"/>
      <name val="Tahoma"/>
      <family val="2"/>
    </font>
    <font>
      <b/>
      <i/>
      <sz val="10"/>
      <name val="Tahoma"/>
      <family val="2"/>
    </font>
    <font>
      <b/>
      <sz val="10"/>
      <color theme="1"/>
      <name val="Tahoma"/>
      <family val="2"/>
    </font>
    <font>
      <b/>
      <sz val="11"/>
      <color theme="1"/>
      <name val="Calibri"/>
      <family val="2"/>
      <scheme val="minor"/>
    </font>
  </fonts>
  <fills count="28">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F2DBDB"/>
        <bgColor rgb="FFFFFFFF"/>
      </patternFill>
    </fill>
    <fill>
      <patternFill patternType="solid">
        <fgColor theme="0"/>
        <bgColor indexed="64"/>
      </patternFill>
    </fill>
    <fill>
      <patternFill patternType="solid">
        <fgColor rgb="FFFFFFFF"/>
        <bgColor rgb="FFFFFFFF"/>
      </patternFill>
    </fill>
    <fill>
      <patternFill patternType="solid">
        <fgColor rgb="FFFFFFCC"/>
        <bgColor indexed="64"/>
      </patternFill>
    </fill>
    <fill>
      <patternFill patternType="solid">
        <fgColor theme="5" tint="0.79998168889431442"/>
        <bgColor rgb="FFFFFFFF"/>
      </patternFill>
    </fill>
    <fill>
      <patternFill patternType="solid">
        <fgColor theme="2" tint="-0.249977111117893"/>
        <bgColor indexed="64"/>
      </patternFill>
    </fill>
    <fill>
      <patternFill patternType="solid">
        <fgColor theme="5" tint="0.59999389629810485"/>
        <bgColor indexed="64"/>
      </patternFill>
    </fill>
    <fill>
      <patternFill patternType="solid">
        <fgColor rgb="FFFFFFFF"/>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00"/>
        <bgColor rgb="FF000000"/>
      </patternFill>
    </fill>
    <fill>
      <patternFill patternType="solid">
        <fgColor rgb="FF92D050"/>
        <bgColor rgb="FF000000"/>
      </patternFill>
    </fill>
    <fill>
      <patternFill patternType="solid">
        <fgColor theme="0" tint="-0.499984740745262"/>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2" tint="-9.9978637043366805E-2"/>
        <bgColor indexed="64"/>
      </patternFill>
    </fill>
    <fill>
      <patternFill patternType="solid">
        <fgColor rgb="FF00B0F0"/>
        <bgColor indexed="64"/>
      </patternFill>
    </fill>
    <fill>
      <patternFill patternType="solid">
        <fgColor rgb="FF9966FF"/>
        <bgColor indexed="64"/>
      </patternFill>
    </fill>
    <fill>
      <patternFill patternType="solid">
        <fgColor rgb="FFFF00FF"/>
        <bgColor indexed="64"/>
      </patternFill>
    </fill>
    <fill>
      <patternFill patternType="solid">
        <fgColor rgb="FFFF99FF"/>
        <bgColor indexed="64"/>
      </patternFill>
    </fill>
    <fill>
      <patternFill patternType="solid">
        <fgColor rgb="FF00B0F0"/>
        <bgColor rgb="FFFFFFFF"/>
      </patternFill>
    </fill>
    <fill>
      <patternFill patternType="solid">
        <fgColor rgb="FF9966FF"/>
        <bgColor rgb="FFFFFFFF"/>
      </patternFill>
    </fill>
  </fills>
  <borders count="184">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diagonal/>
    </border>
    <border>
      <left style="thin">
        <color rgb="FF000000"/>
      </left>
      <right/>
      <top/>
      <bottom style="thin">
        <color rgb="FF000000"/>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rgb="FF000000"/>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rgb="FF000000"/>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rgb="FF000000"/>
      </right>
      <top style="thin">
        <color indexed="64"/>
      </top>
      <bottom style="thin">
        <color indexed="64"/>
      </bottom>
      <diagonal/>
    </border>
    <border>
      <left/>
      <right style="medium">
        <color indexed="64"/>
      </right>
      <top/>
      <bottom/>
      <diagonal/>
    </border>
    <border>
      <left style="double">
        <color auto="1"/>
      </left>
      <right style="double">
        <color auto="1"/>
      </right>
      <top style="double">
        <color auto="1"/>
      </top>
      <bottom style="double">
        <color auto="1"/>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auto="1"/>
      </right>
      <top style="thin">
        <color indexed="64"/>
      </top>
      <bottom style="double">
        <color indexed="64"/>
      </bottom>
      <diagonal/>
    </border>
    <border>
      <left style="thin">
        <color auto="1"/>
      </left>
      <right style="medium">
        <color auto="1"/>
      </right>
      <top style="thin">
        <color indexed="64"/>
      </top>
      <bottom style="double">
        <color indexed="64"/>
      </bottom>
      <diagonal/>
    </border>
    <border>
      <left style="medium">
        <color auto="1"/>
      </left>
      <right style="thin">
        <color auto="1"/>
      </right>
      <top style="thin">
        <color indexed="64"/>
      </top>
      <bottom style="double">
        <color indexed="64"/>
      </bottom>
      <diagonal/>
    </border>
    <border>
      <left style="medium">
        <color indexed="64"/>
      </left>
      <right/>
      <top style="thin">
        <color indexed="64"/>
      </top>
      <bottom style="double">
        <color indexed="64"/>
      </bottom>
      <diagonal/>
    </border>
    <border>
      <left/>
      <right style="medium">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style="thin">
        <color auto="1"/>
      </left>
      <right style="medium">
        <color auto="1"/>
      </right>
      <top/>
      <bottom style="thin">
        <color auto="1"/>
      </bottom>
      <diagonal/>
    </border>
    <border>
      <left style="medium">
        <color auto="1"/>
      </left>
      <right style="thin">
        <color auto="1"/>
      </right>
      <top/>
      <bottom style="thin">
        <color auto="1"/>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right style="medium">
        <color indexed="64"/>
      </right>
      <top style="hair">
        <color indexed="64"/>
      </top>
      <bottom style="double">
        <color indexed="64"/>
      </bottom>
      <diagonal/>
    </border>
    <border>
      <left/>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right style="thin">
        <color auto="1"/>
      </right>
      <top style="hair">
        <color indexed="64"/>
      </top>
      <bottom style="double">
        <color indexed="64"/>
      </bottom>
      <diagonal/>
    </border>
    <border>
      <left style="medium">
        <color indexed="64"/>
      </left>
      <right/>
      <top style="hair">
        <color indexed="64"/>
      </top>
      <bottom style="double">
        <color indexed="64"/>
      </bottom>
      <diagonal/>
    </border>
    <border>
      <left/>
      <right style="medium">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auto="1"/>
      </right>
      <top style="thin">
        <color indexed="64"/>
      </top>
      <bottom style="hair">
        <color indexed="64"/>
      </bottom>
      <diagonal/>
    </border>
    <border>
      <left style="medium">
        <color indexed="64"/>
      </left>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auto="1"/>
      </left>
      <right style="medium">
        <color indexed="64"/>
      </right>
      <top style="hair">
        <color indexed="64"/>
      </top>
      <bottom style="thin">
        <color indexed="64"/>
      </bottom>
      <diagonal/>
    </border>
    <border>
      <left style="medium">
        <color auto="1"/>
      </left>
      <right style="hair">
        <color auto="1"/>
      </right>
      <top style="hair">
        <color indexed="64"/>
      </top>
      <bottom style="thin">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medium">
        <color auto="1"/>
      </left>
      <right style="hair">
        <color auto="1"/>
      </right>
      <top/>
      <bottom style="hair">
        <color indexed="64"/>
      </bottom>
      <diagonal/>
    </border>
    <border>
      <left style="thin">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medium">
        <color indexed="64"/>
      </left>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thin">
        <color indexed="64"/>
      </top>
      <bottom style="hair">
        <color indexed="64"/>
      </bottom>
      <diagonal/>
    </border>
    <border>
      <left style="hair">
        <color auto="1"/>
      </left>
      <right style="medium">
        <color indexed="64"/>
      </right>
      <top style="thin">
        <color indexed="64"/>
      </top>
      <bottom style="hair">
        <color indexed="64"/>
      </bottom>
      <diagonal/>
    </border>
    <border>
      <left style="medium">
        <color auto="1"/>
      </left>
      <right style="hair">
        <color auto="1"/>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medium">
        <color indexed="64"/>
      </left>
      <right style="thin">
        <color indexed="64"/>
      </right>
      <top style="thin">
        <color indexed="64"/>
      </top>
      <bottom style="hair">
        <color indexed="64"/>
      </bottom>
      <diagonal/>
    </border>
    <border>
      <left style="hair">
        <color auto="1"/>
      </left>
      <right style="medium">
        <color indexed="64"/>
      </right>
      <top/>
      <bottom style="thin">
        <color auto="1"/>
      </bottom>
      <diagonal/>
    </border>
    <border>
      <left style="medium">
        <color auto="1"/>
      </left>
      <right style="hair">
        <color auto="1"/>
      </right>
      <top/>
      <bottom style="thin">
        <color indexed="64"/>
      </bottom>
      <diagonal/>
    </border>
    <border>
      <left/>
      <right style="hair">
        <color indexed="64"/>
      </right>
      <top style="thin">
        <color auto="1"/>
      </top>
      <bottom style="thin">
        <color auto="1"/>
      </bottom>
      <diagonal/>
    </border>
    <border>
      <left style="hair">
        <color indexed="64"/>
      </left>
      <right style="thin">
        <color indexed="64"/>
      </right>
      <top style="double">
        <color indexed="64"/>
      </top>
      <bottom style="thin">
        <color indexed="64"/>
      </bottom>
      <diagonal/>
    </border>
    <border>
      <left style="hair">
        <color indexed="64"/>
      </left>
      <right style="thin">
        <color indexed="64"/>
      </right>
      <top/>
      <bottom style="thin">
        <color indexed="64"/>
      </bottom>
      <diagonal/>
    </border>
    <border>
      <left style="thin">
        <color auto="1"/>
      </left>
      <right style="medium">
        <color auto="1"/>
      </right>
      <top style="double">
        <color indexed="64"/>
      </top>
      <bottom style="double">
        <color indexed="64"/>
      </bottom>
      <diagonal/>
    </border>
    <border>
      <left/>
      <right style="thin">
        <color indexed="64"/>
      </right>
      <top style="double">
        <color indexed="64"/>
      </top>
      <bottom style="double">
        <color indexed="64"/>
      </bottom>
      <diagonal/>
    </border>
    <border>
      <left style="hair">
        <color indexed="64"/>
      </left>
      <right style="medium">
        <color indexed="64"/>
      </right>
      <top style="double">
        <color indexed="64"/>
      </top>
      <bottom style="double">
        <color indexed="64"/>
      </bottom>
      <diagonal/>
    </border>
    <border>
      <left style="medium">
        <color indexed="64"/>
      </left>
      <right style="hair">
        <color indexed="64"/>
      </right>
      <top style="double">
        <color indexed="64"/>
      </top>
      <bottom style="double">
        <color indexed="64"/>
      </bottom>
      <diagonal/>
    </border>
    <border>
      <left style="hair">
        <color indexed="64"/>
      </left>
      <right/>
      <top style="double">
        <color indexed="64"/>
      </top>
      <bottom style="double">
        <color indexed="64"/>
      </bottom>
      <diagonal/>
    </border>
    <border>
      <left style="thin">
        <color indexed="64"/>
      </left>
      <right style="hair">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right style="hair">
        <color indexed="64"/>
      </right>
      <top style="double">
        <color indexed="64"/>
      </top>
      <bottom style="double">
        <color indexed="64"/>
      </bottom>
      <diagonal/>
    </border>
    <border>
      <left style="thin">
        <color indexed="64"/>
      </left>
      <right/>
      <top style="double">
        <color indexed="64"/>
      </top>
      <bottom style="double">
        <color indexed="64"/>
      </bottom>
      <diagonal/>
    </border>
    <border>
      <left style="medium">
        <color indexed="64"/>
      </left>
      <right/>
      <top style="double">
        <color indexed="64"/>
      </top>
      <bottom style="double">
        <color indexed="64"/>
      </bottom>
      <diagonal/>
    </border>
    <border>
      <left style="hair">
        <color indexed="64"/>
      </left>
      <right style="thin">
        <color indexed="64"/>
      </right>
      <top style="double">
        <color indexed="64"/>
      </top>
      <bottom style="double">
        <color indexed="64"/>
      </bottom>
      <diagonal/>
    </border>
    <border>
      <left style="medium">
        <color auto="1"/>
      </left>
      <right style="thin">
        <color auto="1"/>
      </right>
      <top style="double">
        <color indexed="64"/>
      </top>
      <bottom style="double">
        <color indexed="64"/>
      </bottom>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style="medium">
        <color indexed="64"/>
      </left>
      <right/>
      <top/>
      <bottom style="double">
        <color indexed="64"/>
      </bottom>
      <diagonal/>
    </border>
    <border>
      <left/>
      <right/>
      <top style="double">
        <color indexed="64"/>
      </top>
      <bottom style="double">
        <color indexed="64"/>
      </bottom>
      <diagonal/>
    </border>
    <border>
      <left/>
      <right style="thin">
        <color auto="1"/>
      </right>
      <top/>
      <bottom style="double">
        <color indexed="64"/>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auto="1"/>
      </left>
      <right style="medium">
        <color auto="1"/>
      </right>
      <top style="thin">
        <color auto="1"/>
      </top>
      <bottom style="thin">
        <color auto="1"/>
      </bottom>
      <diagonal/>
    </border>
    <border>
      <left style="hair">
        <color indexed="64"/>
      </left>
      <right style="medium">
        <color auto="1"/>
      </right>
      <top style="thin">
        <color indexed="64"/>
      </top>
      <bottom style="thin">
        <color auto="1"/>
      </bottom>
      <diagonal/>
    </border>
    <border>
      <left style="medium">
        <color auto="1"/>
      </left>
      <right style="hair">
        <color auto="1"/>
      </right>
      <top style="thin">
        <color auto="1"/>
      </top>
      <bottom style="thin">
        <color auto="1"/>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medium">
        <color indexed="64"/>
      </right>
      <top style="double">
        <color indexed="64"/>
      </top>
      <bottom style="double">
        <color indexed="64"/>
      </bottom>
      <diagonal/>
    </border>
    <border>
      <left/>
      <right style="medium">
        <color indexed="64"/>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bottom style="thin">
        <color indexed="64"/>
      </bottom>
      <diagonal/>
    </border>
    <border>
      <left style="hair">
        <color indexed="64"/>
      </left>
      <right style="medium">
        <color indexed="64"/>
      </right>
      <top/>
      <bottom/>
      <diagonal/>
    </border>
    <border>
      <left style="medium">
        <color indexed="64"/>
      </left>
      <right style="hair">
        <color indexed="64"/>
      </right>
      <top/>
      <bottom/>
      <diagonal/>
    </border>
    <border>
      <left style="hair">
        <color indexed="64"/>
      </left>
      <right/>
      <top/>
      <bottom/>
      <diagonal/>
    </border>
    <border>
      <left style="thin">
        <color indexed="64"/>
      </left>
      <right style="hair">
        <color indexed="64"/>
      </right>
      <top/>
      <bottom/>
      <diagonal/>
    </border>
    <border>
      <left style="hair">
        <color indexed="64"/>
      </left>
      <right style="thin">
        <color indexed="64"/>
      </right>
      <top/>
      <bottom/>
      <diagonal/>
    </border>
    <border>
      <left style="medium">
        <color indexed="64"/>
      </left>
      <right style="thin">
        <color indexed="64"/>
      </right>
      <top/>
      <bottom/>
      <diagonal/>
    </border>
    <border>
      <left style="medium">
        <color indexed="64"/>
      </left>
      <right style="thin">
        <color indexed="64"/>
      </right>
      <top style="double">
        <color indexed="64"/>
      </top>
      <bottom style="thin">
        <color indexed="64"/>
      </bottom>
      <diagonal/>
    </border>
    <border>
      <left style="medium">
        <color auto="1"/>
      </left>
      <right style="hair">
        <color auto="1"/>
      </right>
      <top style="hair">
        <color indexed="64"/>
      </top>
      <bottom style="hair">
        <color indexed="64"/>
      </bottom>
      <diagonal/>
    </border>
    <border>
      <left style="hair">
        <color auto="1"/>
      </left>
      <right style="medium">
        <color indexed="64"/>
      </right>
      <top style="hair">
        <color indexed="64"/>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style="hair">
        <color auto="1"/>
      </left>
      <right style="medium">
        <color indexed="64"/>
      </right>
      <top style="hair">
        <color indexed="64"/>
      </top>
      <bottom/>
      <diagonal/>
    </border>
    <border>
      <left style="medium">
        <color auto="1"/>
      </left>
      <right style="hair">
        <color auto="1"/>
      </right>
      <top style="hair">
        <color indexed="64"/>
      </top>
      <bottom/>
      <diagonal/>
    </border>
    <border>
      <left style="hair">
        <color indexed="64"/>
      </left>
      <right/>
      <top style="hair">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medium">
        <color indexed="64"/>
      </left>
      <right style="thin">
        <color indexed="64"/>
      </right>
      <top style="hair">
        <color indexed="64"/>
      </top>
      <bottom/>
      <diagonal/>
    </border>
    <border>
      <left/>
      <right style="hair">
        <color indexed="64"/>
      </right>
      <top style="hair">
        <color indexed="64"/>
      </top>
      <bottom/>
      <diagonal/>
    </border>
    <border>
      <left/>
      <right style="hair">
        <color indexed="64"/>
      </right>
      <top style="thin">
        <color indexed="64"/>
      </top>
      <bottom style="hair">
        <color indexed="64"/>
      </bottom>
      <diagonal/>
    </border>
    <border>
      <left style="medium">
        <color auto="1"/>
      </left>
      <right style="hair">
        <color auto="1"/>
      </right>
      <top style="thin">
        <color indexed="64"/>
      </top>
      <bottom/>
      <diagonal/>
    </border>
    <border>
      <left style="hair">
        <color auto="1"/>
      </left>
      <right style="medium">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hair">
        <color indexed="64"/>
      </right>
      <top style="thin">
        <color indexed="64"/>
      </top>
      <bottom/>
      <diagonal/>
    </border>
    <border>
      <left/>
      <right/>
      <top style="thin">
        <color indexed="64"/>
      </top>
      <bottom/>
      <diagonal/>
    </border>
    <border>
      <left style="hair">
        <color indexed="64"/>
      </left>
      <right style="thin">
        <color indexed="64"/>
      </right>
      <top style="thin">
        <color indexed="64"/>
      </top>
      <bottom/>
      <diagonal/>
    </border>
    <border>
      <left/>
      <right style="hair">
        <color indexed="64"/>
      </right>
      <top/>
      <bottom/>
      <diagonal/>
    </border>
    <border>
      <left/>
      <right style="medium">
        <color indexed="64"/>
      </right>
      <top/>
      <bottom style="thin">
        <color indexed="64"/>
      </bottom>
      <diagonal/>
    </border>
    <border>
      <left style="medium">
        <color auto="1"/>
      </left>
      <right/>
      <top style="thin">
        <color auto="1"/>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rgb="FF000000"/>
      </left>
      <right style="thin">
        <color rgb="FF000000"/>
      </right>
      <top style="thin">
        <color indexed="64"/>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style="thin">
        <color indexed="64"/>
      </bottom>
      <diagonal/>
    </border>
    <border>
      <left style="thin">
        <color rgb="FF000000"/>
      </left>
      <right style="thin">
        <color rgb="FF000000"/>
      </right>
      <top style="thin">
        <color rgb="FF000000"/>
      </top>
      <bottom style="thin">
        <color indexed="64"/>
      </bottom>
      <diagonal/>
    </border>
  </borders>
  <cellStyleXfs count="16">
    <xf numFmtId="0" fontId="0" fillId="0" borderId="0"/>
    <xf numFmtId="43" fontId="1" fillId="0" borderId="0" applyFont="0" applyFill="0" applyBorder="0" applyAlignment="0" applyProtection="0"/>
    <xf numFmtId="41" fontId="1" fillId="0" borderId="0" applyFont="0" applyFill="0" applyBorder="0" applyAlignment="0" applyProtection="0"/>
    <xf numFmtId="0" fontId="2" fillId="0" borderId="0"/>
    <xf numFmtId="43" fontId="2" fillId="0" borderId="0" applyFont="0" applyFill="0" applyBorder="0" applyAlignment="0" applyProtection="0"/>
    <xf numFmtId="168" fontId="2" fillId="0" borderId="0">
      <alignment vertical="top"/>
      <protection locked="0"/>
    </xf>
    <xf numFmtId="9" fontId="2" fillId="0" borderId="0" applyFont="0" applyFill="0" applyBorder="0" applyAlignment="0" applyProtection="0"/>
    <xf numFmtId="0" fontId="2" fillId="0" borderId="0">
      <protection locked="0"/>
    </xf>
    <xf numFmtId="0" fontId="37" fillId="0" borderId="0"/>
    <xf numFmtId="0" fontId="39" fillId="0" borderId="0">
      <protection locked="0"/>
    </xf>
    <xf numFmtId="9" fontId="1" fillId="0" borderId="0" applyFont="0" applyFill="0" applyBorder="0" applyAlignment="0" applyProtection="0"/>
    <xf numFmtId="0" fontId="39" fillId="0" borderId="0"/>
    <xf numFmtId="41" fontId="39" fillId="0" borderId="0" applyFont="0" applyFill="0" applyBorder="0" applyAlignment="0" applyProtection="0"/>
    <xf numFmtId="0" fontId="39" fillId="0" borderId="0"/>
    <xf numFmtId="0" fontId="85" fillId="0" borderId="0"/>
    <xf numFmtId="0" fontId="1" fillId="0" borderId="0"/>
  </cellStyleXfs>
  <cellXfs count="1290">
    <xf numFmtId="0" fontId="0" fillId="0" borderId="0" xfId="0"/>
    <xf numFmtId="0" fontId="2" fillId="0" borderId="0" xfId="3"/>
    <xf numFmtId="1" fontId="5" fillId="0" borderId="1" xfId="3" applyNumberFormat="1" applyFont="1" applyBorder="1" applyAlignment="1">
      <alignment horizontal="center" vertical="center" wrapText="1"/>
    </xf>
    <xf numFmtId="0" fontId="5" fillId="0" borderId="1" xfId="3" applyFont="1" applyBorder="1" applyAlignment="1">
      <alignment horizontal="center" vertical="center" wrapText="1"/>
    </xf>
    <xf numFmtId="41" fontId="7" fillId="5" borderId="7" xfId="0" applyNumberFormat="1" applyFont="1" applyFill="1" applyBorder="1" applyAlignment="1">
      <alignment horizontal="right" vertical="center"/>
    </xf>
    <xf numFmtId="167" fontId="5" fillId="0" borderId="1" xfId="3" applyNumberFormat="1" applyFont="1" applyBorder="1" applyAlignment="1">
      <alignment horizontal="center" vertical="center" wrapText="1"/>
    </xf>
    <xf numFmtId="41" fontId="8" fillId="5" borderId="7" xfId="3" applyNumberFormat="1" applyFont="1" applyFill="1" applyBorder="1" applyAlignment="1">
      <alignment vertical="center"/>
    </xf>
    <xf numFmtId="0" fontId="9" fillId="0" borderId="1" xfId="0" applyFont="1" applyBorder="1" applyAlignment="1">
      <alignment horizontal="center" vertical="center" wrapText="1"/>
    </xf>
    <xf numFmtId="0" fontId="6" fillId="0" borderId="0" xfId="3" applyFont="1"/>
    <xf numFmtId="0" fontId="9" fillId="0" borderId="1" xfId="3" applyFont="1" applyBorder="1" applyAlignment="1">
      <alignment horizontal="center" vertical="center" wrapText="1"/>
    </xf>
    <xf numFmtId="0" fontId="7" fillId="0" borderId="0" xfId="0" applyFont="1"/>
    <xf numFmtId="0" fontId="14" fillId="0" borderId="0" xfId="0" applyFont="1" applyAlignment="1">
      <alignment horizontal="center" vertical="center"/>
    </xf>
    <xf numFmtId="0" fontId="14" fillId="0" borderId="0" xfId="0" applyFont="1" applyAlignment="1">
      <alignment horizontal="center"/>
    </xf>
    <xf numFmtId="41" fontId="7" fillId="0" borderId="0" xfId="0" applyNumberFormat="1" applyFont="1"/>
    <xf numFmtId="0" fontId="7" fillId="5" borderId="7" xfId="0" applyFont="1" applyFill="1" applyBorder="1" applyAlignment="1">
      <alignment horizontal="left" vertical="center" wrapText="1"/>
    </xf>
    <xf numFmtId="41" fontId="7" fillId="0" borderId="7" xfId="0" applyNumberFormat="1" applyFont="1" applyBorder="1" applyAlignment="1">
      <alignment horizontal="right" vertical="center"/>
    </xf>
    <xf numFmtId="0" fontId="7" fillId="5" borderId="0" xfId="0" applyFont="1" applyFill="1"/>
    <xf numFmtId="41" fontId="7" fillId="5" borderId="10" xfId="0" applyNumberFormat="1" applyFont="1" applyFill="1" applyBorder="1" applyAlignment="1">
      <alignment horizontal="right" vertical="center"/>
    </xf>
    <xf numFmtId="0" fontId="7" fillId="0" borderId="0" xfId="0" applyFont="1" applyAlignment="1">
      <alignment horizontal="center" vertical="center"/>
    </xf>
    <xf numFmtId="49" fontId="7" fillId="0" borderId="0" xfId="0" applyNumberFormat="1" applyFont="1" applyAlignment="1">
      <alignment horizontal="center" vertical="center"/>
    </xf>
    <xf numFmtId="0" fontId="7" fillId="0" borderId="0" xfId="0" applyFont="1" applyAlignment="1">
      <alignment horizontal="left" vertical="center" wrapText="1"/>
    </xf>
    <xf numFmtId="0" fontId="16" fillId="0" borderId="0" xfId="0" applyFont="1" applyAlignment="1">
      <alignment horizontal="left" vertical="center" wrapText="1"/>
    </xf>
    <xf numFmtId="41" fontId="16" fillId="0" borderId="0" xfId="0" applyNumberFormat="1" applyFont="1"/>
    <xf numFmtId="2" fontId="16" fillId="0" borderId="0" xfId="0" applyNumberFormat="1" applyFont="1" applyAlignment="1">
      <alignment horizontal="center" vertical="center"/>
    </xf>
    <xf numFmtId="2" fontId="7" fillId="0" borderId="0" xfId="0" applyNumberFormat="1" applyFont="1" applyAlignment="1">
      <alignment horizontal="center" vertical="center"/>
    </xf>
    <xf numFmtId="2" fontId="7" fillId="0" borderId="0" xfId="0" applyNumberFormat="1" applyFont="1" applyAlignment="1">
      <alignment horizontal="center"/>
    </xf>
    <xf numFmtId="0" fontId="17" fillId="0" borderId="0" xfId="0" applyFont="1"/>
    <xf numFmtId="0" fontId="17" fillId="5" borderId="0" xfId="0" applyFont="1" applyFill="1"/>
    <xf numFmtId="41" fontId="17" fillId="0" borderId="0" xfId="0" applyNumberFormat="1" applyFont="1"/>
    <xf numFmtId="0" fontId="7" fillId="0" borderId="0" xfId="0" applyFont="1" applyAlignment="1">
      <alignment horizontal="center"/>
    </xf>
    <xf numFmtId="2" fontId="18" fillId="5" borderId="0" xfId="0" applyNumberFormat="1" applyFont="1" applyFill="1" applyAlignment="1">
      <alignment horizontal="center" vertical="center"/>
    </xf>
    <xf numFmtId="164" fontId="17" fillId="0" borderId="0" xfId="0" applyNumberFormat="1" applyFont="1"/>
    <xf numFmtId="167" fontId="5" fillId="0" borderId="7" xfId="3" applyNumberFormat="1" applyFont="1" applyBorder="1" applyAlignment="1">
      <alignment horizontal="center" vertical="center" wrapText="1"/>
    </xf>
    <xf numFmtId="0" fontId="2" fillId="0" borderId="0" xfId="3" applyAlignment="1">
      <alignment vertical="center"/>
    </xf>
    <xf numFmtId="0" fontId="6" fillId="0" borderId="0" xfId="3" applyFont="1" applyAlignment="1">
      <alignment horizontal="center"/>
    </xf>
    <xf numFmtId="0" fontId="22" fillId="12" borderId="7" xfId="3" applyFont="1" applyFill="1" applyBorder="1" applyAlignment="1">
      <alignment horizontal="left" vertical="center" wrapText="1"/>
    </xf>
    <xf numFmtId="165" fontId="20" fillId="12" borderId="7" xfId="5" applyNumberFormat="1" applyFont="1" applyFill="1" applyBorder="1" applyAlignment="1" applyProtection="1">
      <alignment horizontal="center" vertical="center" wrapText="1"/>
    </xf>
    <xf numFmtId="0" fontId="23" fillId="13" borderId="7" xfId="3" applyFont="1" applyFill="1" applyBorder="1" applyAlignment="1">
      <alignment horizontal="left" vertical="center" wrapText="1"/>
    </xf>
    <xf numFmtId="165" fontId="24" fillId="11" borderId="7" xfId="5" applyNumberFormat="1" applyFont="1" applyFill="1" applyBorder="1" applyAlignment="1" applyProtection="1">
      <alignment horizontal="center" vertical="center" wrapText="1"/>
    </xf>
    <xf numFmtId="0" fontId="26" fillId="12" borderId="18" xfId="3" applyFont="1" applyFill="1" applyBorder="1" applyAlignment="1">
      <alignment horizontal="center" vertical="center" wrapText="1"/>
    </xf>
    <xf numFmtId="0" fontId="26" fillId="12" borderId="7" xfId="3" applyFont="1" applyFill="1" applyBorder="1" applyAlignment="1">
      <alignment horizontal="center" vertical="center" wrapText="1"/>
    </xf>
    <xf numFmtId="0" fontId="22" fillId="2" borderId="7" xfId="3" applyFont="1" applyFill="1" applyBorder="1" applyAlignment="1">
      <alignment horizontal="left" vertical="center" wrapText="1"/>
    </xf>
    <xf numFmtId="0" fontId="27" fillId="2" borderId="7" xfId="3" applyFont="1" applyFill="1" applyBorder="1" applyAlignment="1">
      <alignment vertical="top" wrapText="1"/>
    </xf>
    <xf numFmtId="41" fontId="22" fillId="2" borderId="7" xfId="3" applyNumberFormat="1" applyFont="1" applyFill="1" applyBorder="1" applyAlignment="1">
      <alignment horizontal="center" vertical="center"/>
    </xf>
    <xf numFmtId="0" fontId="28" fillId="3" borderId="7" xfId="3" applyFont="1" applyFill="1" applyBorder="1" applyAlignment="1">
      <alignment horizontal="left" vertical="center" wrapText="1"/>
    </xf>
    <xf numFmtId="0" fontId="27" fillId="3" borderId="7" xfId="3" applyFont="1" applyFill="1" applyBorder="1" applyAlignment="1">
      <alignment vertical="top" wrapText="1"/>
    </xf>
    <xf numFmtId="41" fontId="22" fillId="3" borderId="7" xfId="3" applyNumberFormat="1" applyFont="1" applyFill="1" applyBorder="1" applyAlignment="1">
      <alignment horizontal="center" vertical="center"/>
    </xf>
    <xf numFmtId="0" fontId="29" fillId="15" borderId="1" xfId="3" applyFont="1" applyFill="1" applyBorder="1" applyAlignment="1">
      <alignment horizontal="center" vertical="top" wrapText="1"/>
    </xf>
    <xf numFmtId="49" fontId="25" fillId="5" borderId="20" xfId="3" applyNumberFormat="1" applyFont="1" applyFill="1" applyBorder="1" applyAlignment="1">
      <alignment horizontal="center" vertical="center"/>
    </xf>
    <xf numFmtId="0" fontId="9" fillId="0" borderId="7" xfId="3" quotePrefix="1" applyFont="1" applyBorder="1" applyAlignment="1">
      <alignment horizontal="left" vertical="center" wrapText="1"/>
    </xf>
    <xf numFmtId="0" fontId="9" fillId="0" borderId="7" xfId="3" applyFont="1" applyBorder="1" applyAlignment="1">
      <alignment horizontal="left" vertical="center" wrapText="1"/>
    </xf>
    <xf numFmtId="0" fontId="9" fillId="0" borderId="1" xfId="3" applyFont="1" applyBorder="1" applyAlignment="1">
      <alignment horizontal="right" vertical="center" wrapText="1"/>
    </xf>
    <xf numFmtId="41" fontId="25" fillId="5" borderId="7" xfId="3" applyNumberFormat="1" applyFont="1" applyFill="1" applyBorder="1" applyAlignment="1">
      <alignment horizontal="center" vertical="center"/>
    </xf>
    <xf numFmtId="0" fontId="25" fillId="0" borderId="7" xfId="3" applyFont="1" applyBorder="1" applyAlignment="1">
      <alignment horizontal="center" vertical="center"/>
    </xf>
    <xf numFmtId="0" fontId="30" fillId="3" borderId="1" xfId="3" applyFont="1" applyFill="1" applyBorder="1" applyAlignment="1">
      <alignment horizontal="left" vertical="top" wrapText="1"/>
    </xf>
    <xf numFmtId="0" fontId="31" fillId="3" borderId="7" xfId="3" applyFont="1" applyFill="1" applyBorder="1" applyAlignment="1">
      <alignment vertical="center" wrapText="1"/>
    </xf>
    <xf numFmtId="0" fontId="9" fillId="0" borderId="1" xfId="3" applyFont="1" applyBorder="1" applyAlignment="1">
      <alignment horizontal="left" vertical="top" wrapText="1"/>
    </xf>
    <xf numFmtId="0" fontId="9" fillId="0" borderId="1" xfId="3" applyFont="1" applyBorder="1" applyAlignment="1">
      <alignment horizontal="left" vertical="center" wrapText="1"/>
    </xf>
    <xf numFmtId="0" fontId="3" fillId="0" borderId="1" xfId="3" applyFont="1" applyBorder="1" applyAlignment="1">
      <alignment horizontal="right" vertical="center" wrapText="1"/>
    </xf>
    <xf numFmtId="0" fontId="25" fillId="0" borderId="20" xfId="3" applyFont="1" applyBorder="1" applyAlignment="1">
      <alignment horizontal="center" vertical="center"/>
    </xf>
    <xf numFmtId="0" fontId="9" fillId="0" borderId="3" xfId="3" applyFont="1" applyBorder="1" applyAlignment="1">
      <alignment horizontal="left" vertical="top" wrapText="1"/>
    </xf>
    <xf numFmtId="0" fontId="9" fillId="0" borderId="1" xfId="3" quotePrefix="1" applyFont="1" applyBorder="1" applyAlignment="1">
      <alignment horizontal="right" vertical="center" wrapText="1"/>
    </xf>
    <xf numFmtId="0" fontId="31" fillId="3" borderId="18" xfId="3" applyFont="1" applyFill="1" applyBorder="1" applyAlignment="1">
      <alignment vertical="center" wrapText="1"/>
    </xf>
    <xf numFmtId="0" fontId="9" fillId="0" borderId="4" xfId="3" applyFont="1" applyBorder="1" applyAlignment="1">
      <alignment horizontal="left" vertical="top" wrapText="1"/>
    </xf>
    <xf numFmtId="0" fontId="31" fillId="3" borderId="0" xfId="3" applyFont="1" applyFill="1" applyAlignment="1">
      <alignment vertical="center" wrapText="1"/>
    </xf>
    <xf numFmtId="1" fontId="29" fillId="15" borderId="23" xfId="5" quotePrefix="1" applyNumberFormat="1" applyFont="1" applyFill="1" applyBorder="1" applyAlignment="1" applyProtection="1">
      <alignment horizontal="center" vertical="center"/>
    </xf>
    <xf numFmtId="0" fontId="9" fillId="0" borderId="1" xfId="3" quotePrefix="1" applyFont="1" applyBorder="1" applyAlignment="1">
      <alignment horizontal="center" vertical="center" wrapText="1"/>
    </xf>
    <xf numFmtId="0" fontId="31" fillId="3" borderId="7" xfId="3" applyFont="1" applyFill="1" applyBorder="1" applyAlignment="1">
      <alignment wrapText="1"/>
    </xf>
    <xf numFmtId="3" fontId="9" fillId="0" borderId="1" xfId="3" applyNumberFormat="1" applyFont="1" applyBorder="1" applyAlignment="1">
      <alignment horizontal="center" vertical="center" wrapText="1"/>
    </xf>
    <xf numFmtId="0" fontId="32" fillId="3" borderId="18" xfId="3" applyFont="1" applyFill="1" applyBorder="1" applyAlignment="1">
      <alignment vertical="center" wrapText="1"/>
    </xf>
    <xf numFmtId="9" fontId="26" fillId="15" borderId="12" xfId="3" applyNumberFormat="1" applyFont="1" applyFill="1" applyBorder="1" applyAlignment="1">
      <alignment horizontal="center" vertical="center"/>
    </xf>
    <xf numFmtId="0" fontId="32" fillId="3" borderId="7" xfId="3" applyFont="1" applyFill="1" applyBorder="1" applyAlignment="1">
      <alignment vertical="center" wrapText="1"/>
    </xf>
    <xf numFmtId="9" fontId="26" fillId="15" borderId="7" xfId="3" applyNumberFormat="1" applyFont="1" applyFill="1" applyBorder="1" applyAlignment="1">
      <alignment horizontal="center" vertical="center" wrapText="1"/>
    </xf>
    <xf numFmtId="0" fontId="9" fillId="0" borderId="4" xfId="3" applyFont="1" applyBorder="1" applyAlignment="1">
      <alignment horizontal="left" vertical="center" wrapText="1"/>
    </xf>
    <xf numFmtId="169" fontId="31" fillId="0" borderId="1" xfId="3" applyNumberFormat="1" applyFont="1" applyBorder="1" applyAlignment="1">
      <alignment horizontal="center" vertical="center" wrapText="1"/>
    </xf>
    <xf numFmtId="0" fontId="30" fillId="3" borderId="2" xfId="3" applyFont="1" applyFill="1" applyBorder="1" applyAlignment="1">
      <alignment horizontal="left" vertical="top" wrapText="1"/>
    </xf>
    <xf numFmtId="9" fontId="29" fillId="15" borderId="12" xfId="3" applyNumberFormat="1" applyFont="1" applyFill="1" applyBorder="1" applyAlignment="1">
      <alignment horizontal="center" vertical="center"/>
    </xf>
    <xf numFmtId="0" fontId="9" fillId="0" borderId="9" xfId="3" applyFont="1" applyBorder="1" applyAlignment="1">
      <alignment horizontal="left" vertical="center" wrapText="1"/>
    </xf>
    <xf numFmtId="0" fontId="9" fillId="0" borderId="7" xfId="3" applyFont="1" applyBorder="1" applyAlignment="1">
      <alignment horizontal="center" vertical="center" wrapText="1"/>
    </xf>
    <xf numFmtId="0" fontId="9" fillId="0" borderId="1" xfId="3" quotePrefix="1" applyFont="1" applyBorder="1" applyAlignment="1">
      <alignment horizontal="left" vertical="top" wrapText="1"/>
    </xf>
    <xf numFmtId="0" fontId="9" fillId="0" borderId="2" xfId="3" applyFont="1" applyBorder="1" applyAlignment="1">
      <alignment horizontal="left" vertical="top" wrapText="1"/>
    </xf>
    <xf numFmtId="0" fontId="9" fillId="0" borderId="2" xfId="3" applyFont="1" applyBorder="1" applyAlignment="1">
      <alignment horizontal="left" vertical="center" wrapText="1"/>
    </xf>
    <xf numFmtId="0" fontId="9" fillId="0" borderId="6" xfId="3" applyFont="1" applyBorder="1" applyAlignment="1">
      <alignment horizontal="left" vertical="center" wrapText="1"/>
    </xf>
    <xf numFmtId="0" fontId="22" fillId="2" borderId="20" xfId="3" applyFont="1" applyFill="1" applyBorder="1" applyAlignment="1">
      <alignment horizontal="left" vertical="center" wrapText="1"/>
    </xf>
    <xf numFmtId="0" fontId="33" fillId="2" borderId="7" xfId="3" applyFont="1" applyFill="1" applyBorder="1" applyAlignment="1">
      <alignment vertical="top" wrapText="1"/>
    </xf>
    <xf numFmtId="0" fontId="4" fillId="14" borderId="5" xfId="3" applyFont="1" applyFill="1" applyBorder="1" applyAlignment="1">
      <alignment horizontal="center" vertical="center" wrapText="1"/>
    </xf>
    <xf numFmtId="9" fontId="29" fillId="15" borderId="21" xfId="3" applyNumberFormat="1" applyFont="1" applyFill="1" applyBorder="1" applyAlignment="1">
      <alignment horizontal="center" vertical="center"/>
    </xf>
    <xf numFmtId="1" fontId="31" fillId="0" borderId="21" xfId="3" quotePrefix="1" applyNumberFormat="1" applyFont="1" applyBorder="1" applyAlignment="1">
      <alignment horizontal="center" vertical="center"/>
    </xf>
    <xf numFmtId="0" fontId="32" fillId="2" borderId="7" xfId="3" applyFont="1" applyFill="1" applyBorder="1" applyAlignment="1">
      <alignment vertical="center" wrapText="1"/>
    </xf>
    <xf numFmtId="1" fontId="29" fillId="14" borderId="21" xfId="3" applyNumberFormat="1" applyFont="1" applyFill="1" applyBorder="1" applyAlignment="1">
      <alignment horizontal="center" vertical="center"/>
    </xf>
    <xf numFmtId="0" fontId="9" fillId="0" borderId="5" xfId="3" applyFont="1" applyBorder="1" applyAlignment="1">
      <alignment horizontal="left" vertical="center" wrapText="1"/>
    </xf>
    <xf numFmtId="9" fontId="9" fillId="0" borderId="12" xfId="3" applyNumberFormat="1" applyFont="1" applyBorder="1" applyAlignment="1">
      <alignment horizontal="center" vertical="center" wrapText="1"/>
    </xf>
    <xf numFmtId="0" fontId="9" fillId="0" borderId="12" xfId="3" applyFont="1" applyBorder="1" applyAlignment="1">
      <alignment horizontal="center" vertical="center" wrapText="1"/>
    </xf>
    <xf numFmtId="0" fontId="9" fillId="0" borderId="14" xfId="3" applyFont="1" applyBorder="1" applyAlignment="1">
      <alignment horizontal="center" vertical="center" wrapText="1"/>
    </xf>
    <xf numFmtId="9" fontId="9" fillId="0" borderId="14" xfId="3" applyNumberFormat="1" applyFont="1" applyBorder="1" applyAlignment="1">
      <alignment horizontal="center" vertical="center" wrapText="1"/>
    </xf>
    <xf numFmtId="0" fontId="34" fillId="2" borderId="1" xfId="3" applyFont="1" applyFill="1" applyBorder="1" applyAlignment="1">
      <alignment horizontal="left" vertical="top" wrapText="1"/>
    </xf>
    <xf numFmtId="0" fontId="32" fillId="2" borderId="18" xfId="3" applyFont="1" applyFill="1" applyBorder="1" applyAlignment="1">
      <alignment vertical="center" wrapText="1"/>
    </xf>
    <xf numFmtId="0" fontId="29" fillId="14" borderId="1" xfId="3" applyFont="1" applyFill="1" applyBorder="1" applyAlignment="1">
      <alignment horizontal="center" vertical="top" wrapText="1"/>
    </xf>
    <xf numFmtId="0" fontId="31" fillId="3" borderId="18" xfId="3" applyFont="1" applyFill="1" applyBorder="1" applyAlignment="1">
      <alignment horizontal="left" vertical="center" wrapText="1"/>
    </xf>
    <xf numFmtId="9" fontId="29" fillId="15" borderId="24" xfId="3" applyNumberFormat="1" applyFont="1" applyFill="1" applyBorder="1" applyAlignment="1">
      <alignment horizontal="center" vertical="center" wrapText="1"/>
    </xf>
    <xf numFmtId="0" fontId="9" fillId="0" borderId="7" xfId="3" quotePrefix="1" applyFont="1" applyBorder="1" applyAlignment="1">
      <alignment horizontal="left" vertical="top" wrapText="1"/>
    </xf>
    <xf numFmtId="0" fontId="35" fillId="0" borderId="0" xfId="3" applyFont="1" applyAlignment="1">
      <alignment vertical="center"/>
    </xf>
    <xf numFmtId="0" fontId="36" fillId="0" borderId="0" xfId="7" applyFont="1" applyAlignment="1" applyProtection="1">
      <alignment horizontal="center" vertical="center"/>
    </xf>
    <xf numFmtId="0" fontId="6" fillId="0" borderId="0" xfId="7" applyFont="1" applyProtection="1"/>
    <xf numFmtId="0" fontId="37" fillId="0" borderId="0" xfId="8" applyAlignment="1">
      <alignment vertical="center"/>
    </xf>
    <xf numFmtId="0" fontId="36" fillId="11" borderId="25" xfId="7" applyFont="1" applyFill="1" applyBorder="1" applyAlignment="1" applyProtection="1">
      <alignment horizontal="center" wrapText="1"/>
    </xf>
    <xf numFmtId="0" fontId="36" fillId="0" borderId="0" xfId="7" applyFont="1" applyProtection="1"/>
    <xf numFmtId="0" fontId="42" fillId="0" borderId="0" xfId="7" applyFont="1" applyProtection="1"/>
    <xf numFmtId="0" fontId="43" fillId="0" borderId="0" xfId="8" applyFont="1" applyAlignment="1">
      <alignment vertical="center"/>
    </xf>
    <xf numFmtId="0" fontId="40" fillId="2" borderId="39" xfId="9" applyFont="1" applyFill="1" applyBorder="1" applyAlignment="1" applyProtection="1">
      <alignment horizontal="center" vertical="center"/>
    </xf>
    <xf numFmtId="0" fontId="41" fillId="3" borderId="42" xfId="9" applyFont="1" applyFill="1" applyBorder="1" applyAlignment="1" applyProtection="1">
      <alignment horizontal="center" vertical="center"/>
    </xf>
    <xf numFmtId="0" fontId="41" fillId="3" borderId="43" xfId="9" applyFont="1" applyFill="1" applyBorder="1" applyAlignment="1" applyProtection="1">
      <alignment horizontal="center" vertical="center"/>
    </xf>
    <xf numFmtId="0" fontId="41" fillId="3" borderId="44" xfId="9" applyFont="1" applyFill="1" applyBorder="1" applyAlignment="1" applyProtection="1">
      <alignment horizontal="center" vertical="center"/>
    </xf>
    <xf numFmtId="0" fontId="36" fillId="0" borderId="45" xfId="7" applyFont="1" applyBorder="1" applyAlignment="1" applyProtection="1">
      <alignment horizontal="center" vertical="center"/>
    </xf>
    <xf numFmtId="0" fontId="36" fillId="0" borderId="19" xfId="7" applyFont="1" applyBorder="1" applyAlignment="1" applyProtection="1">
      <alignment horizontal="left" vertical="center" wrapText="1"/>
    </xf>
    <xf numFmtId="171" fontId="36" fillId="0" borderId="19" xfId="7" applyNumberFormat="1" applyFont="1" applyBorder="1" applyAlignment="1" applyProtection="1">
      <alignment horizontal="right" vertical="center"/>
    </xf>
    <xf numFmtId="0" fontId="36" fillId="0" borderId="16" xfId="7" applyFont="1" applyBorder="1" applyAlignment="1" applyProtection="1">
      <alignment horizontal="center" vertical="center"/>
    </xf>
    <xf numFmtId="0" fontId="44" fillId="0" borderId="46" xfId="7" applyFont="1" applyBorder="1" applyAlignment="1" applyProtection="1">
      <alignment horizontal="center" vertical="center" wrapText="1"/>
    </xf>
    <xf numFmtId="41" fontId="44" fillId="0" borderId="46" xfId="7" applyNumberFormat="1" applyFont="1" applyBorder="1" applyAlignment="1" applyProtection="1">
      <alignment vertical="center"/>
    </xf>
    <xf numFmtId="0" fontId="36" fillId="0" borderId="19" xfId="7" applyFont="1" applyBorder="1" applyAlignment="1" applyProtection="1">
      <alignment horizontal="center" vertical="center" wrapText="1"/>
    </xf>
    <xf numFmtId="1" fontId="36" fillId="0" borderId="19" xfId="7" applyNumberFormat="1" applyFont="1" applyBorder="1" applyAlignment="1" applyProtection="1">
      <alignment horizontal="center" vertical="center"/>
    </xf>
    <xf numFmtId="41" fontId="36" fillId="0" borderId="19" xfId="7" applyNumberFormat="1" applyFont="1" applyBorder="1" applyAlignment="1" applyProtection="1">
      <alignment horizontal="center" vertical="center"/>
    </xf>
    <xf numFmtId="9" fontId="36" fillId="0" borderId="19" xfId="7" applyNumberFormat="1" applyFont="1" applyBorder="1" applyAlignment="1" applyProtection="1">
      <alignment horizontal="center" vertical="center"/>
    </xf>
    <xf numFmtId="2" fontId="44" fillId="0" borderId="15" xfId="7" applyNumberFormat="1" applyFont="1" applyBorder="1" applyAlignment="1" applyProtection="1">
      <alignment horizontal="center" vertical="center"/>
    </xf>
    <xf numFmtId="0" fontId="38" fillId="0" borderId="47" xfId="7" applyFont="1" applyBorder="1" applyAlignment="1" applyProtection="1">
      <alignment horizontal="center" vertical="center" wrapText="1"/>
    </xf>
    <xf numFmtId="0" fontId="44" fillId="2" borderId="7" xfId="7" applyFont="1" applyFill="1" applyBorder="1" applyAlignment="1" applyProtection="1">
      <alignment horizontal="center" vertical="center" wrapText="1"/>
    </xf>
    <xf numFmtId="41" fontId="44" fillId="2" borderId="7" xfId="7" applyNumberFormat="1" applyFont="1" applyFill="1" applyBorder="1" applyAlignment="1" applyProtection="1">
      <alignment vertical="center"/>
    </xf>
    <xf numFmtId="0" fontId="36" fillId="2" borderId="7" xfId="7" applyFont="1" applyFill="1" applyBorder="1" applyAlignment="1" applyProtection="1">
      <alignment horizontal="center" vertical="center" wrapText="1"/>
    </xf>
    <xf numFmtId="1" fontId="36" fillId="2" borderId="7" xfId="7" applyNumberFormat="1" applyFont="1" applyFill="1" applyBorder="1" applyAlignment="1" applyProtection="1">
      <alignment horizontal="center" vertical="center"/>
    </xf>
    <xf numFmtId="41" fontId="36" fillId="2" borderId="7" xfId="7" applyNumberFormat="1" applyFont="1" applyFill="1" applyBorder="1" applyAlignment="1" applyProtection="1">
      <alignment horizontal="center" vertical="center"/>
    </xf>
    <xf numFmtId="9" fontId="36" fillId="2" borderId="7" xfId="7" applyNumberFormat="1" applyFont="1" applyFill="1" applyBorder="1" applyAlignment="1" applyProtection="1">
      <alignment horizontal="center" vertical="center"/>
    </xf>
    <xf numFmtId="2" fontId="44" fillId="2" borderId="7" xfId="7" applyNumberFormat="1" applyFont="1" applyFill="1" applyBorder="1" applyAlignment="1" applyProtection="1">
      <alignment horizontal="center" vertical="center"/>
    </xf>
    <xf numFmtId="0" fontId="38" fillId="2" borderId="7" xfId="7" applyFont="1" applyFill="1" applyBorder="1" applyAlignment="1" applyProtection="1">
      <alignment horizontal="center" vertical="center" wrapText="1"/>
    </xf>
    <xf numFmtId="0" fontId="38" fillId="9" borderId="7" xfId="8" applyFont="1" applyFill="1" applyBorder="1" applyAlignment="1">
      <alignment horizontal="left" vertical="center" wrapText="1"/>
    </xf>
    <xf numFmtId="0" fontId="36" fillId="0" borderId="48" xfId="8" applyFont="1" applyBorder="1" applyAlignment="1">
      <alignment horizontal="center" vertical="center"/>
    </xf>
    <xf numFmtId="0" fontId="36" fillId="0" borderId="7" xfId="8" applyFont="1" applyBorder="1" applyAlignment="1">
      <alignment horizontal="center" vertical="center"/>
    </xf>
    <xf numFmtId="0" fontId="36" fillId="0" borderId="49" xfId="8" applyFont="1" applyBorder="1" applyAlignment="1">
      <alignment horizontal="center" vertical="center"/>
    </xf>
    <xf numFmtId="0" fontId="38" fillId="2" borderId="49" xfId="8" applyFont="1" applyFill="1" applyBorder="1" applyAlignment="1">
      <alignment horizontal="center" vertical="center"/>
    </xf>
    <xf numFmtId="172" fontId="38" fillId="9" borderId="7" xfId="8" applyNumberFormat="1" applyFont="1" applyFill="1" applyBorder="1" applyAlignment="1">
      <alignment horizontal="left" vertical="center" wrapText="1"/>
    </xf>
    <xf numFmtId="10" fontId="38" fillId="9" borderId="7" xfId="8" applyNumberFormat="1" applyFont="1" applyFill="1" applyBorder="1" applyAlignment="1">
      <alignment horizontal="center" vertical="center" wrapText="1"/>
    </xf>
    <xf numFmtId="0" fontId="46" fillId="11" borderId="18" xfId="7" applyFont="1" applyFill="1" applyBorder="1" applyAlignment="1" applyProtection="1">
      <alignment horizontal="center" vertical="center" wrapText="1"/>
    </xf>
    <xf numFmtId="41" fontId="44" fillId="0" borderId="18" xfId="7" applyNumberFormat="1" applyFont="1" applyBorder="1" applyAlignment="1" applyProtection="1">
      <alignment vertical="center"/>
    </xf>
    <xf numFmtId="0" fontId="36" fillId="0" borderId="18" xfId="7" applyFont="1" applyBorder="1" applyAlignment="1" applyProtection="1">
      <alignment horizontal="center" vertical="center" wrapText="1"/>
    </xf>
    <xf numFmtId="3" fontId="44" fillId="0" borderId="18" xfId="7" applyNumberFormat="1" applyFont="1" applyBorder="1" applyAlignment="1" applyProtection="1">
      <alignment horizontal="center" vertical="center" wrapText="1"/>
    </xf>
    <xf numFmtId="9" fontId="36" fillId="0" borderId="18" xfId="7" applyNumberFormat="1" applyFont="1" applyBorder="1" applyAlignment="1" applyProtection="1">
      <alignment horizontal="center" vertical="center"/>
    </xf>
    <xf numFmtId="2" fontId="44" fillId="0" borderId="18" xfId="7" applyNumberFormat="1" applyFont="1" applyBorder="1" applyAlignment="1" applyProtection="1">
      <alignment horizontal="center" vertical="center" wrapText="1"/>
    </xf>
    <xf numFmtId="0" fontId="36" fillId="16" borderId="50" xfId="8" applyFont="1" applyFill="1" applyBorder="1" applyAlignment="1">
      <alignment horizontal="center" vertical="center"/>
    </xf>
    <xf numFmtId="0" fontId="38" fillId="16" borderId="39" xfId="8" applyFont="1" applyFill="1" applyBorder="1" applyAlignment="1">
      <alignment horizontal="center" vertical="center"/>
    </xf>
    <xf numFmtId="171" fontId="38" fillId="16" borderId="39" xfId="8" applyNumberFormat="1" applyFont="1" applyFill="1" applyBorder="1" applyAlignment="1">
      <alignment horizontal="center" vertical="center"/>
    </xf>
    <xf numFmtId="0" fontId="38" fillId="16" borderId="39" xfId="7" applyFont="1" applyFill="1" applyBorder="1" applyAlignment="1" applyProtection="1">
      <alignment horizontal="center" vertical="center"/>
    </xf>
    <xf numFmtId="172" fontId="38" fillId="16" borderId="39" xfId="7" applyNumberFormat="1" applyFont="1" applyFill="1" applyBorder="1" applyAlignment="1" applyProtection="1">
      <alignment horizontal="center" vertical="center"/>
    </xf>
    <xf numFmtId="9" fontId="38" fillId="16" borderId="39" xfId="7" applyNumberFormat="1" applyFont="1" applyFill="1" applyBorder="1" applyAlignment="1" applyProtection="1">
      <alignment horizontal="center" vertical="center"/>
    </xf>
    <xf numFmtId="0" fontId="38" fillId="16" borderId="39" xfId="7" applyFont="1" applyFill="1" applyBorder="1" applyAlignment="1" applyProtection="1">
      <alignment wrapText="1"/>
    </xf>
    <xf numFmtId="0" fontId="38" fillId="16" borderId="51" xfId="7" applyFont="1" applyFill="1" applyBorder="1" applyProtection="1"/>
    <xf numFmtId="0" fontId="36" fillId="0" borderId="0" xfId="7" applyFont="1" applyAlignment="1" applyProtection="1">
      <alignment horizontal="left" vertical="center"/>
    </xf>
    <xf numFmtId="0" fontId="36" fillId="11" borderId="0" xfId="7" applyFont="1" applyFill="1" applyAlignment="1" applyProtection="1">
      <alignment wrapText="1"/>
    </xf>
    <xf numFmtId="171" fontId="36" fillId="0" borderId="0" xfId="7" applyNumberFormat="1" applyFont="1" applyProtection="1"/>
    <xf numFmtId="0" fontId="42" fillId="5" borderId="0" xfId="7" applyFont="1" applyFill="1" applyProtection="1"/>
    <xf numFmtId="171" fontId="47" fillId="0" borderId="0" xfId="7" applyNumberFormat="1" applyFont="1" applyProtection="1"/>
    <xf numFmtId="0" fontId="48" fillId="0" borderId="0" xfId="7" applyFont="1" applyProtection="1"/>
    <xf numFmtId="0" fontId="49" fillId="0" borderId="0" xfId="8" applyFont="1" applyAlignment="1">
      <alignment vertical="center"/>
    </xf>
    <xf numFmtId="0" fontId="6" fillId="0" borderId="0" xfId="7" applyFont="1" applyAlignment="1" applyProtection="1">
      <alignment horizontal="center" vertical="center"/>
    </xf>
    <xf numFmtId="0" fontId="6" fillId="11" borderId="0" xfId="7" applyFont="1" applyFill="1" applyAlignment="1" applyProtection="1">
      <alignment wrapText="1"/>
    </xf>
    <xf numFmtId="171" fontId="6" fillId="0" borderId="0" xfId="7" applyNumberFormat="1" applyFont="1" applyProtection="1"/>
    <xf numFmtId="0" fontId="6" fillId="0" borderId="0" xfId="7" applyFont="1" applyAlignment="1" applyProtection="1">
      <alignment horizontal="left" vertical="center"/>
    </xf>
    <xf numFmtId="0" fontId="37" fillId="0" borderId="0" xfId="8"/>
    <xf numFmtId="2" fontId="17" fillId="0" borderId="0" xfId="0" applyNumberFormat="1" applyFont="1"/>
    <xf numFmtId="43" fontId="17" fillId="5" borderId="0" xfId="1" applyFont="1" applyFill="1"/>
    <xf numFmtId="41" fontId="17" fillId="5" borderId="0" xfId="2" applyFont="1" applyFill="1"/>
    <xf numFmtId="2" fontId="17" fillId="5" borderId="0" xfId="0" applyNumberFormat="1" applyFont="1" applyFill="1"/>
    <xf numFmtId="0" fontId="17" fillId="0" borderId="0" xfId="0" applyFont="1" applyAlignment="1">
      <alignment horizontal="center"/>
    </xf>
    <xf numFmtId="0" fontId="50" fillId="0" borderId="0" xfId="3" applyFont="1" applyAlignment="1">
      <alignment horizontal="center"/>
    </xf>
    <xf numFmtId="0" fontId="51" fillId="0" borderId="0" xfId="3" applyFont="1"/>
    <xf numFmtId="0" fontId="50" fillId="0" borderId="0" xfId="3" applyFont="1" applyAlignment="1">
      <alignment horizontal="center" vertical="center"/>
    </xf>
    <xf numFmtId="0" fontId="51" fillId="0" borderId="0" xfId="3" applyFont="1" applyAlignment="1">
      <alignment horizontal="center"/>
    </xf>
    <xf numFmtId="0" fontId="53" fillId="11" borderId="0" xfId="3" applyFont="1" applyFill="1"/>
    <xf numFmtId="49" fontId="52" fillId="3" borderId="20" xfId="3" applyNumberFormat="1" applyFont="1" applyFill="1" applyBorder="1" applyAlignment="1">
      <alignment horizontal="center" vertical="center" wrapText="1"/>
    </xf>
    <xf numFmtId="49" fontId="52" fillId="3" borderId="7" xfId="3" applyNumberFormat="1" applyFont="1" applyFill="1" applyBorder="1" applyAlignment="1">
      <alignment horizontal="center" vertical="center" wrapText="1"/>
    </xf>
    <xf numFmtId="0" fontId="52" fillId="11" borderId="20" xfId="3" applyFont="1" applyFill="1" applyBorder="1" applyAlignment="1">
      <alignment horizontal="center" vertical="center" wrapText="1"/>
    </xf>
    <xf numFmtId="49" fontId="52" fillId="11" borderId="7" xfId="3" applyNumberFormat="1" applyFont="1" applyFill="1" applyBorder="1" applyAlignment="1">
      <alignment horizontal="center" vertical="center" wrapText="1"/>
    </xf>
    <xf numFmtId="0" fontId="54" fillId="2" borderId="7" xfId="3" applyFont="1" applyFill="1" applyBorder="1" applyAlignment="1">
      <alignment horizontal="left" vertical="center" wrapText="1"/>
    </xf>
    <xf numFmtId="0" fontId="55" fillId="2" borderId="7" xfId="3" applyFont="1" applyFill="1" applyBorder="1" applyAlignment="1">
      <alignment horizontal="center" vertical="center" wrapText="1"/>
    </xf>
    <xf numFmtId="41" fontId="55" fillId="2" borderId="7" xfId="3" applyNumberFormat="1" applyFont="1" applyFill="1" applyBorder="1" applyAlignment="1">
      <alignment horizontal="right" vertical="center"/>
    </xf>
    <xf numFmtId="0" fontId="56" fillId="11" borderId="0" xfId="3" applyFont="1" applyFill="1"/>
    <xf numFmtId="0" fontId="57" fillId="3" borderId="7" xfId="3" applyFont="1" applyFill="1" applyBorder="1" applyAlignment="1">
      <alignment horizontal="left" vertical="center" wrapText="1"/>
    </xf>
    <xf numFmtId="0" fontId="56" fillId="3" borderId="7" xfId="3" applyFont="1" applyFill="1" applyBorder="1" applyAlignment="1">
      <alignment horizontal="center" vertical="center" wrapText="1"/>
    </xf>
    <xf numFmtId="41" fontId="56" fillId="3" borderId="7" xfId="3" applyNumberFormat="1" applyFont="1" applyFill="1" applyBorder="1" applyAlignment="1">
      <alignment horizontal="left" vertical="center" wrapText="1"/>
    </xf>
    <xf numFmtId="41" fontId="56" fillId="3" borderId="7" xfId="3" applyNumberFormat="1" applyFont="1" applyFill="1" applyBorder="1" applyAlignment="1">
      <alignment horizontal="left" vertical="center"/>
    </xf>
    <xf numFmtId="49" fontId="58" fillId="5" borderId="20" xfId="3" applyNumberFormat="1" applyFont="1" applyFill="1" applyBorder="1" applyAlignment="1">
      <alignment horizontal="center" vertical="center"/>
    </xf>
    <xf numFmtId="49" fontId="58" fillId="5" borderId="7" xfId="3" applyNumberFormat="1" applyFont="1" applyFill="1" applyBorder="1" applyAlignment="1">
      <alignment horizontal="center" vertical="center"/>
    </xf>
    <xf numFmtId="0" fontId="13" fillId="0" borderId="7" xfId="3" quotePrefix="1" applyFont="1" applyBorder="1" applyAlignment="1">
      <alignment horizontal="left" vertical="center" wrapText="1"/>
    </xf>
    <xf numFmtId="9" fontId="13" fillId="11" borderId="7" xfId="6" quotePrefix="1" applyFont="1" applyFill="1" applyBorder="1" applyAlignment="1">
      <alignment horizontal="center" vertical="center" wrapText="1"/>
    </xf>
    <xf numFmtId="1" fontId="13" fillId="11" borderId="7" xfId="3" applyNumberFormat="1" applyFont="1" applyFill="1" applyBorder="1" applyAlignment="1">
      <alignment horizontal="left" vertical="center" wrapText="1"/>
    </xf>
    <xf numFmtId="41" fontId="13" fillId="11" borderId="7" xfId="3" applyNumberFormat="1" applyFont="1" applyFill="1" applyBorder="1" applyAlignment="1">
      <alignment horizontal="left" vertical="center"/>
    </xf>
    <xf numFmtId="0" fontId="58" fillId="0" borderId="7" xfId="3" applyFont="1" applyBorder="1" applyAlignment="1">
      <alignment horizontal="center" vertical="center"/>
    </xf>
    <xf numFmtId="49" fontId="58" fillId="0" borderId="7" xfId="3" applyNumberFormat="1" applyFont="1" applyBorder="1" applyAlignment="1">
      <alignment horizontal="center" vertical="center"/>
    </xf>
    <xf numFmtId="0" fontId="13" fillId="11" borderId="7" xfId="3" applyFont="1" applyFill="1" applyBorder="1" applyAlignment="1">
      <alignment horizontal="left" vertical="center" wrapText="1"/>
    </xf>
    <xf numFmtId="0" fontId="50" fillId="3" borderId="1" xfId="3" applyFont="1" applyFill="1" applyBorder="1" applyAlignment="1">
      <alignment horizontal="left" vertical="top" wrapText="1"/>
    </xf>
    <xf numFmtId="0" fontId="13" fillId="3" borderId="7" xfId="3" applyFont="1" applyFill="1" applyBorder="1" applyAlignment="1">
      <alignment horizontal="left" vertical="center" wrapText="1"/>
    </xf>
    <xf numFmtId="41" fontId="13" fillId="3" borderId="7" xfId="3" applyNumberFormat="1" applyFont="1" applyFill="1" applyBorder="1" applyAlignment="1">
      <alignment horizontal="left" vertical="center" wrapText="1"/>
    </xf>
    <xf numFmtId="41" fontId="13" fillId="3" borderId="7" xfId="3" applyNumberFormat="1" applyFont="1" applyFill="1" applyBorder="1" applyAlignment="1">
      <alignment horizontal="left" vertical="center"/>
    </xf>
    <xf numFmtId="0" fontId="13" fillId="0" borderId="1" xfId="3" applyFont="1" applyBorder="1" applyAlignment="1">
      <alignment horizontal="left" vertical="center" wrapText="1"/>
    </xf>
    <xf numFmtId="169" fontId="13" fillId="11" borderId="7" xfId="3" applyNumberFormat="1" applyFont="1" applyFill="1" applyBorder="1" applyAlignment="1">
      <alignment horizontal="left" vertical="center" wrapText="1"/>
    </xf>
    <xf numFmtId="0" fontId="58" fillId="0" borderId="20" xfId="3" applyFont="1" applyBorder="1" applyAlignment="1">
      <alignment horizontal="center" vertical="center"/>
    </xf>
    <xf numFmtId="49" fontId="58" fillId="0" borderId="52" xfId="3" applyNumberFormat="1" applyFont="1" applyBorder="1" applyAlignment="1">
      <alignment horizontal="center" vertical="center"/>
    </xf>
    <xf numFmtId="169" fontId="13" fillId="11" borderId="7" xfId="3" quotePrefix="1" applyNumberFormat="1" applyFont="1" applyFill="1" applyBorder="1" applyAlignment="1">
      <alignment horizontal="left" vertical="center" wrapText="1"/>
    </xf>
    <xf numFmtId="41" fontId="13" fillId="11" borderId="7" xfId="3" applyNumberFormat="1" applyFont="1" applyFill="1" applyBorder="1" applyAlignment="1">
      <alignment horizontal="left" vertical="center" wrapText="1"/>
    </xf>
    <xf numFmtId="0" fontId="13" fillId="0" borderId="1" xfId="3" quotePrefix="1" applyFont="1" applyBorder="1" applyAlignment="1">
      <alignment horizontal="left" vertical="center" wrapText="1"/>
    </xf>
    <xf numFmtId="0" fontId="13" fillId="0" borderId="7" xfId="3" applyFont="1" applyBorder="1" applyAlignment="1">
      <alignment horizontal="left" vertical="center" wrapText="1"/>
    </xf>
    <xf numFmtId="0" fontId="59" fillId="0" borderId="0" xfId="3" applyFont="1" applyAlignment="1">
      <alignment vertical="center"/>
    </xf>
    <xf numFmtId="0" fontId="13" fillId="0" borderId="1" xfId="3" applyFont="1" applyBorder="1" applyAlignment="1">
      <alignment horizontal="left" vertical="top" wrapText="1"/>
    </xf>
    <xf numFmtId="0" fontId="60" fillId="0" borderId="1" xfId="3" applyFont="1" applyBorder="1" applyAlignment="1">
      <alignment horizontal="left" vertical="center" wrapText="1"/>
    </xf>
    <xf numFmtId="1" fontId="60" fillId="11" borderId="7" xfId="3" applyNumberFormat="1" applyFont="1" applyFill="1" applyBorder="1" applyAlignment="1">
      <alignment horizontal="left" vertical="center" wrapText="1"/>
    </xf>
    <xf numFmtId="0" fontId="13" fillId="0" borderId="7" xfId="3" applyFont="1" applyBorder="1" applyAlignment="1">
      <alignment horizontal="left" vertical="top" wrapText="1"/>
    </xf>
    <xf numFmtId="169" fontId="60" fillId="11" borderId="7" xfId="3" applyNumberFormat="1" applyFont="1" applyFill="1" applyBorder="1" applyAlignment="1">
      <alignment horizontal="left" vertical="center" wrapText="1"/>
    </xf>
    <xf numFmtId="0" fontId="56" fillId="0" borderId="0" xfId="3" applyFont="1" applyAlignment="1">
      <alignment horizontal="center"/>
    </xf>
    <xf numFmtId="41" fontId="57" fillId="0" borderId="7" xfId="3" applyNumberFormat="1" applyFont="1" applyBorder="1" applyAlignment="1">
      <alignment horizontal="left" vertical="center"/>
    </xf>
    <xf numFmtId="41" fontId="61" fillId="5" borderId="15" xfId="3" applyNumberFormat="1" applyFont="1" applyFill="1" applyBorder="1" applyAlignment="1">
      <alignment vertical="center"/>
    </xf>
    <xf numFmtId="173" fontId="61" fillId="5" borderId="0" xfId="3" applyNumberFormat="1" applyFont="1" applyFill="1" applyAlignment="1">
      <alignment horizontal="center" vertical="center"/>
    </xf>
    <xf numFmtId="41" fontId="61" fillId="5" borderId="0" xfId="3" applyNumberFormat="1" applyFont="1" applyFill="1" applyAlignment="1">
      <alignment horizontal="center" vertical="center"/>
    </xf>
    <xf numFmtId="43" fontId="61" fillId="5" borderId="0" xfId="3" applyNumberFormat="1" applyFont="1" applyFill="1" applyAlignment="1">
      <alignment horizontal="center" vertical="center"/>
    </xf>
    <xf numFmtId="0" fontId="62" fillId="5" borderId="0" xfId="3" applyFont="1" applyFill="1" applyAlignment="1">
      <alignment horizontal="center" vertical="center"/>
    </xf>
    <xf numFmtId="0" fontId="62" fillId="0" borderId="0" xfId="3" applyFont="1"/>
    <xf numFmtId="0" fontId="13" fillId="0" borderId="4" xfId="3" applyFont="1" applyBorder="1" applyAlignment="1">
      <alignment horizontal="left" vertical="top" wrapText="1"/>
    </xf>
    <xf numFmtId="41" fontId="63" fillId="0" borderId="7" xfId="3" applyNumberFormat="1" applyFont="1" applyBorder="1" applyAlignment="1">
      <alignment horizontal="left" vertical="center"/>
    </xf>
    <xf numFmtId="41" fontId="62" fillId="5" borderId="15" xfId="3" applyNumberFormat="1" applyFont="1" applyFill="1" applyBorder="1" applyAlignment="1">
      <alignment vertical="center"/>
    </xf>
    <xf numFmtId="173" fontId="62" fillId="5" borderId="0" xfId="3" applyNumberFormat="1" applyFont="1" applyFill="1" applyAlignment="1">
      <alignment horizontal="center" vertical="center"/>
    </xf>
    <xf numFmtId="41" fontId="62" fillId="5" borderId="0" xfId="3" applyNumberFormat="1" applyFont="1" applyFill="1" applyAlignment="1">
      <alignment horizontal="center" vertical="center"/>
    </xf>
    <xf numFmtId="2" fontId="62" fillId="5" borderId="0" xfId="3" applyNumberFormat="1" applyFont="1" applyFill="1" applyAlignment="1">
      <alignment horizontal="center" vertical="center"/>
    </xf>
    <xf numFmtId="0" fontId="62" fillId="0" borderId="0" xfId="3" applyFont="1" applyAlignment="1">
      <alignment horizontal="left" vertical="center" wrapText="1"/>
    </xf>
    <xf numFmtId="0" fontId="63" fillId="3" borderId="7" xfId="3" applyFont="1" applyFill="1" applyBorder="1" applyAlignment="1">
      <alignment horizontal="left" vertical="center" wrapText="1"/>
    </xf>
    <xf numFmtId="41" fontId="63" fillId="3" borderId="7" xfId="3" applyNumberFormat="1" applyFont="1" applyFill="1" applyBorder="1" applyAlignment="1">
      <alignment horizontal="left" vertical="center"/>
    </xf>
    <xf numFmtId="41" fontId="62" fillId="5" borderId="0" xfId="3" applyNumberFormat="1" applyFont="1" applyFill="1" applyAlignment="1">
      <alignment vertical="center"/>
    </xf>
    <xf numFmtId="0" fontId="13" fillId="0" borderId="1" xfId="3" quotePrefix="1" applyFont="1" applyBorder="1" applyAlignment="1">
      <alignment horizontal="left" vertical="top" wrapText="1"/>
    </xf>
    <xf numFmtId="0" fontId="13" fillId="0" borderId="7" xfId="3" applyFont="1" applyBorder="1" applyAlignment="1">
      <alignment horizontal="left" vertical="center"/>
    </xf>
    <xf numFmtId="0" fontId="13" fillId="2" borderId="7" xfId="3" applyFont="1" applyFill="1" applyBorder="1" applyAlignment="1">
      <alignment horizontal="left" vertical="center" wrapText="1"/>
    </xf>
    <xf numFmtId="0" fontId="13" fillId="2" borderId="7" xfId="3" applyFont="1" applyFill="1" applyBorder="1" applyAlignment="1">
      <alignment horizontal="left" wrapText="1"/>
    </xf>
    <xf numFmtId="0" fontId="13" fillId="2" borderId="7" xfId="3" applyFont="1" applyFill="1" applyBorder="1" applyAlignment="1">
      <alignment horizontal="left" vertical="center"/>
    </xf>
    <xf numFmtId="0" fontId="13" fillId="3" borderId="7" xfId="3" applyFont="1" applyFill="1" applyBorder="1" applyAlignment="1">
      <alignment horizontal="left" vertical="center"/>
    </xf>
    <xf numFmtId="0" fontId="13" fillId="3" borderId="7" xfId="3" applyFont="1" applyFill="1" applyBorder="1" applyAlignment="1">
      <alignment horizontal="left"/>
    </xf>
    <xf numFmtId="0" fontId="13" fillId="0" borderId="7" xfId="3" quotePrefix="1" applyFont="1" applyBorder="1" applyAlignment="1">
      <alignment horizontal="left" vertical="center"/>
    </xf>
    <xf numFmtId="0" fontId="13" fillId="0" borderId="0" xfId="3" applyFont="1" applyAlignment="1">
      <alignment vertical="center" wrapText="1"/>
    </xf>
    <xf numFmtId="0" fontId="13" fillId="0" borderId="7" xfId="3" applyFont="1" applyBorder="1" applyAlignment="1">
      <alignment horizontal="left"/>
    </xf>
    <xf numFmtId="9" fontId="59" fillId="0" borderId="0" xfId="3" applyNumberFormat="1" applyFont="1" applyAlignment="1">
      <alignment vertical="center"/>
    </xf>
    <xf numFmtId="49" fontId="58" fillId="0" borderId="18" xfId="3" applyNumberFormat="1" applyFont="1" applyBorder="1" applyAlignment="1">
      <alignment horizontal="center" vertical="center"/>
    </xf>
    <xf numFmtId="49" fontId="58" fillId="0" borderId="14" xfId="3" applyNumberFormat="1" applyFont="1" applyBorder="1" applyAlignment="1">
      <alignment horizontal="center" vertical="center"/>
    </xf>
    <xf numFmtId="0" fontId="13" fillId="0" borderId="3" xfId="3" quotePrefix="1" applyFont="1" applyBorder="1" applyAlignment="1">
      <alignment horizontal="left" vertical="top" wrapText="1"/>
    </xf>
    <xf numFmtId="0" fontId="50" fillId="2" borderId="3" xfId="3" applyFont="1" applyFill="1" applyBorder="1" applyAlignment="1">
      <alignment horizontal="left" vertical="top" wrapText="1"/>
    </xf>
    <xf numFmtId="0" fontId="50" fillId="3" borderId="3" xfId="3" applyFont="1" applyFill="1" applyBorder="1" applyAlignment="1">
      <alignment horizontal="left" vertical="top" wrapText="1"/>
    </xf>
    <xf numFmtId="0" fontId="64" fillId="2" borderId="1" xfId="3" applyFont="1" applyFill="1" applyBorder="1" applyAlignment="1">
      <alignment horizontal="left" vertical="top" wrapText="1"/>
    </xf>
    <xf numFmtId="0" fontId="60" fillId="3" borderId="7" xfId="3" applyFont="1" applyFill="1" applyBorder="1" applyAlignment="1">
      <alignment horizontal="left" vertical="center"/>
    </xf>
    <xf numFmtId="0" fontId="60" fillId="0" borderId="7" xfId="3" applyFont="1" applyBorder="1" applyAlignment="1">
      <alignment horizontal="left" vertical="center"/>
    </xf>
    <xf numFmtId="0" fontId="58" fillId="0" borderId="0" xfId="3" applyFont="1" applyAlignment="1">
      <alignment horizontal="center" vertical="center"/>
    </xf>
    <xf numFmtId="49" fontId="58" fillId="0" borderId="0" xfId="3" applyNumberFormat="1" applyFont="1" applyAlignment="1">
      <alignment horizontal="center" vertical="center"/>
    </xf>
    <xf numFmtId="0" fontId="13" fillId="0" borderId="0" xfId="3" applyFont="1" applyAlignment="1">
      <alignment horizontal="left" vertical="top" wrapText="1"/>
    </xf>
    <xf numFmtId="169" fontId="13" fillId="11" borderId="0" xfId="3" applyNumberFormat="1" applyFont="1" applyFill="1" applyAlignment="1">
      <alignment horizontal="left" vertical="center" wrapText="1"/>
    </xf>
    <xf numFmtId="41" fontId="13" fillId="11" borderId="0" xfId="3" applyNumberFormat="1" applyFont="1" applyFill="1" applyAlignment="1">
      <alignment horizontal="left" vertical="center" wrapText="1"/>
    </xf>
    <xf numFmtId="0" fontId="53" fillId="0" borderId="0" xfId="3" applyFont="1" applyAlignment="1">
      <alignment horizontal="center" vertical="center"/>
    </xf>
    <xf numFmtId="0" fontId="53" fillId="0" borderId="0" xfId="3" applyFont="1" applyAlignment="1">
      <alignment vertical="center"/>
    </xf>
    <xf numFmtId="0" fontId="53" fillId="0" borderId="0" xfId="3" applyFont="1"/>
    <xf numFmtId="9" fontId="17" fillId="5" borderId="0" xfId="10" applyFont="1" applyFill="1"/>
    <xf numFmtId="164" fontId="17" fillId="5" borderId="0" xfId="0" applyNumberFormat="1" applyFont="1" applyFill="1"/>
    <xf numFmtId="0" fontId="65" fillId="0" borderId="0" xfId="0" applyFont="1"/>
    <xf numFmtId="0" fontId="66" fillId="0" borderId="0" xfId="0" applyFont="1"/>
    <xf numFmtId="0" fontId="67" fillId="0" borderId="0" xfId="0" applyFont="1"/>
    <xf numFmtId="0" fontId="68" fillId="0" borderId="0" xfId="0" applyFont="1" applyAlignment="1">
      <alignment wrapText="1"/>
    </xf>
    <xf numFmtId="0" fontId="68" fillId="0" borderId="0" xfId="0" applyFont="1" applyAlignment="1">
      <alignment horizontal="center" vertical="center" wrapText="1"/>
    </xf>
    <xf numFmtId="0" fontId="68" fillId="0" borderId="0" xfId="0" applyFont="1"/>
    <xf numFmtId="0" fontId="12" fillId="0" borderId="1" xfId="0" applyFont="1" applyBorder="1" applyAlignment="1">
      <alignment horizontal="center" vertical="center" wrapText="1"/>
    </xf>
    <xf numFmtId="0" fontId="69" fillId="0" borderId="1" xfId="0" applyFont="1" applyBorder="1" applyAlignment="1">
      <alignment horizontal="center" vertical="center" wrapText="1"/>
    </xf>
    <xf numFmtId="0" fontId="12" fillId="0" borderId="1" xfId="0" applyFont="1" applyBorder="1" applyAlignment="1">
      <alignment horizontal="left" vertical="center"/>
    </xf>
    <xf numFmtId="0" fontId="12" fillId="6" borderId="1" xfId="0" applyFont="1" applyFill="1" applyBorder="1" applyAlignment="1">
      <alignment horizontal="center" vertical="center" wrapText="1"/>
    </xf>
    <xf numFmtId="167" fontId="68" fillId="0" borderId="0" xfId="0" applyNumberFormat="1" applyFont="1"/>
    <xf numFmtId="0" fontId="71" fillId="0" borderId="0" xfId="0" applyFont="1" applyAlignment="1">
      <alignment horizontal="left" vertical="center"/>
    </xf>
    <xf numFmtId="0" fontId="72" fillId="0" borderId="0" xfId="0" applyFont="1"/>
    <xf numFmtId="0" fontId="73" fillId="0" borderId="0" xfId="0" applyFont="1" applyAlignment="1">
      <alignment horizontal="left" vertical="center"/>
    </xf>
    <xf numFmtId="0" fontId="68" fillId="0" borderId="0" xfId="0" applyFont="1" applyAlignment="1">
      <alignment horizontal="right"/>
    </xf>
    <xf numFmtId="0" fontId="15" fillId="0" borderId="0" xfId="0" applyFont="1" applyAlignment="1">
      <alignment horizontal="left" vertical="center" wrapText="1"/>
    </xf>
    <xf numFmtId="0" fontId="15" fillId="0" borderId="0" xfId="0" applyFont="1" applyAlignment="1">
      <alignment horizontal="center" vertical="center" wrapText="1"/>
    </xf>
    <xf numFmtId="0" fontId="15" fillId="0" borderId="0" xfId="0" quotePrefix="1" applyFont="1" applyAlignment="1">
      <alignment horizontal="left" vertical="center" wrapText="1"/>
    </xf>
    <xf numFmtId="0" fontId="17" fillId="0" borderId="26" xfId="0" quotePrefix="1" applyFont="1" applyBorder="1" applyAlignment="1">
      <alignment vertical="center" wrapText="1"/>
    </xf>
    <xf numFmtId="0" fontId="17" fillId="0" borderId="25" xfId="0" quotePrefix="1" applyFont="1" applyBorder="1" applyAlignment="1">
      <alignment vertical="center" wrapText="1"/>
    </xf>
    <xf numFmtId="0" fontId="17" fillId="0" borderId="53" xfId="0" quotePrefix="1" applyFont="1" applyBorder="1" applyAlignment="1">
      <alignment horizontal="left" vertical="center" wrapText="1"/>
    </xf>
    <xf numFmtId="0" fontId="17" fillId="0" borderId="0" xfId="0" quotePrefix="1" applyFont="1" applyAlignment="1">
      <alignment horizontal="left" vertical="center" wrapText="1"/>
    </xf>
    <xf numFmtId="0" fontId="17" fillId="0" borderId="0" xfId="0" quotePrefix="1" applyFont="1" applyAlignment="1">
      <alignment horizontal="center" vertical="center" wrapText="1"/>
    </xf>
    <xf numFmtId="0" fontId="17" fillId="0" borderId="0" xfId="0" quotePrefix="1" applyFont="1" applyAlignment="1">
      <alignment vertical="center" wrapText="1"/>
    </xf>
    <xf numFmtId="0" fontId="17" fillId="0" borderId="53" xfId="0" quotePrefix="1" applyFont="1" applyBorder="1" applyAlignment="1">
      <alignment vertical="center" wrapText="1"/>
    </xf>
    <xf numFmtId="167" fontId="17" fillId="0" borderId="0" xfId="0" quotePrefix="1" applyNumberFormat="1" applyFont="1" applyAlignment="1">
      <alignment vertical="center" wrapText="1"/>
    </xf>
    <xf numFmtId="0" fontId="66" fillId="0" borderId="0" xfId="0" applyFont="1" applyAlignment="1">
      <alignment vertical="center"/>
    </xf>
    <xf numFmtId="0" fontId="68" fillId="17" borderId="55" xfId="0" applyFont="1" applyFill="1" applyBorder="1" applyAlignment="1">
      <alignment vertical="center" wrapText="1"/>
    </xf>
    <xf numFmtId="0" fontId="68" fillId="17" borderId="56" xfId="0" applyFont="1" applyFill="1" applyBorder="1" applyAlignment="1">
      <alignment horizontal="center" vertical="center" wrapText="1"/>
    </xf>
    <xf numFmtId="0" fontId="75" fillId="17" borderId="56" xfId="0" applyFont="1" applyFill="1" applyBorder="1" applyAlignment="1">
      <alignment horizontal="right" vertical="center"/>
    </xf>
    <xf numFmtId="0" fontId="75" fillId="17" borderId="57" xfId="0" applyFont="1" applyFill="1" applyBorder="1" applyAlignment="1">
      <alignment horizontal="right" vertical="center"/>
    </xf>
    <xf numFmtId="0" fontId="76" fillId="17" borderId="58" xfId="0" applyFont="1" applyFill="1" applyBorder="1" applyAlignment="1">
      <alignment horizontal="center" vertical="center" wrapText="1"/>
    </xf>
    <xf numFmtId="0" fontId="76" fillId="17" borderId="59" xfId="0" applyFont="1" applyFill="1" applyBorder="1" applyAlignment="1">
      <alignment horizontal="center" vertical="center" wrapText="1"/>
    </xf>
    <xf numFmtId="0" fontId="75" fillId="17" borderId="56" xfId="0" applyFont="1" applyFill="1" applyBorder="1" applyAlignment="1">
      <alignment vertical="center"/>
    </xf>
    <xf numFmtId="0" fontId="75" fillId="17" borderId="57" xfId="0" applyFont="1" applyFill="1" applyBorder="1" applyAlignment="1">
      <alignment vertical="center"/>
    </xf>
    <xf numFmtId="0" fontId="75" fillId="17" borderId="59" xfId="0" applyFont="1" applyFill="1" applyBorder="1" applyAlignment="1">
      <alignment vertical="center"/>
    </xf>
    <xf numFmtId="0" fontId="75" fillId="17" borderId="62" xfId="0" applyFont="1" applyFill="1" applyBorder="1" applyAlignment="1">
      <alignment vertical="center"/>
    </xf>
    <xf numFmtId="0" fontId="68" fillId="17" borderId="63" xfId="0" applyFont="1" applyFill="1" applyBorder="1" applyAlignment="1">
      <alignment vertical="center" wrapText="1"/>
    </xf>
    <xf numFmtId="0" fontId="77" fillId="17" borderId="64" xfId="0" applyFont="1" applyFill="1" applyBorder="1" applyAlignment="1">
      <alignment horizontal="center" vertical="center" wrapText="1"/>
    </xf>
    <xf numFmtId="2" fontId="75" fillId="17" borderId="64" xfId="0" applyNumberFormat="1" applyFont="1" applyFill="1" applyBorder="1" applyAlignment="1">
      <alignment horizontal="right" vertical="center"/>
    </xf>
    <xf numFmtId="2" fontId="75" fillId="17" borderId="65" xfId="0" applyNumberFormat="1" applyFont="1" applyFill="1" applyBorder="1" applyAlignment="1">
      <alignment horizontal="right" vertical="center"/>
    </xf>
    <xf numFmtId="10" fontId="76" fillId="17" borderId="11" xfId="0" applyNumberFormat="1" applyFont="1" applyFill="1" applyBorder="1" applyAlignment="1">
      <alignment horizontal="center" vertical="center" wrapText="1"/>
    </xf>
    <xf numFmtId="0" fontId="75" fillId="17" borderId="11" xfId="0" applyFont="1" applyFill="1" applyBorder="1" applyAlignment="1">
      <alignment vertical="center"/>
    </xf>
    <xf numFmtId="0" fontId="78" fillId="17" borderId="70" xfId="0" applyFont="1" applyFill="1" applyBorder="1" applyAlignment="1">
      <alignment vertical="center"/>
    </xf>
    <xf numFmtId="0" fontId="75" fillId="17" borderId="71" xfId="0" applyFont="1" applyFill="1" applyBorder="1" applyAlignment="1">
      <alignment vertical="center"/>
    </xf>
    <xf numFmtId="0" fontId="68" fillId="0" borderId="72" xfId="0" applyFont="1" applyBorder="1" applyAlignment="1">
      <alignment horizontal="left" vertical="center" wrapText="1"/>
    </xf>
    <xf numFmtId="0" fontId="68" fillId="0" borderId="73" xfId="0" applyFont="1" applyBorder="1" applyAlignment="1">
      <alignment horizontal="center" vertical="center" wrapText="1"/>
    </xf>
    <xf numFmtId="10" fontId="10" fillId="0" borderId="73" xfId="0" applyNumberFormat="1" applyFont="1" applyBorder="1" applyAlignment="1">
      <alignment horizontal="center" vertical="center" wrapText="1"/>
    </xf>
    <xf numFmtId="167" fontId="10" fillId="0" borderId="73" xfId="0" applyNumberFormat="1" applyFont="1" applyBorder="1" applyAlignment="1">
      <alignment horizontal="right" vertical="center" wrapText="1"/>
    </xf>
    <xf numFmtId="2" fontId="10" fillId="0" borderId="74" xfId="0" applyNumberFormat="1" applyFont="1" applyBorder="1" applyAlignment="1">
      <alignment horizontal="right" vertical="center" wrapText="1"/>
    </xf>
    <xf numFmtId="10" fontId="79" fillId="0" borderId="75" xfId="0" applyNumberFormat="1" applyFont="1" applyBorder="1" applyAlignment="1">
      <alignment horizontal="center" vertical="center" wrapText="1"/>
    </xf>
    <xf numFmtId="10" fontId="79" fillId="0" borderId="76" xfId="0" applyNumberFormat="1" applyFont="1" applyBorder="1" applyAlignment="1">
      <alignment horizontal="center" vertical="center" wrapText="1"/>
    </xf>
    <xf numFmtId="167" fontId="76" fillId="0" borderId="72" xfId="0" applyNumberFormat="1" applyFont="1" applyBorder="1" applyAlignment="1">
      <alignment horizontal="right" vertical="center" indent="1"/>
    </xf>
    <xf numFmtId="167" fontId="10" fillId="0" borderId="73" xfId="0" applyNumberFormat="1" applyFont="1" applyBorder="1" applyAlignment="1">
      <alignment vertical="center"/>
    </xf>
    <xf numFmtId="1" fontId="79" fillId="0" borderId="77" xfId="0" applyNumberFormat="1" applyFont="1" applyBorder="1" applyAlignment="1">
      <alignment horizontal="center" vertical="center"/>
    </xf>
    <xf numFmtId="167" fontId="79" fillId="0" borderId="73" xfId="0" applyNumberFormat="1" applyFont="1" applyBorder="1" applyAlignment="1">
      <alignment horizontal="right" vertical="center" wrapText="1"/>
    </xf>
    <xf numFmtId="0" fontId="79" fillId="0" borderId="74" xfId="0" applyFont="1" applyBorder="1" applyAlignment="1">
      <alignment horizontal="center" vertical="center" wrapText="1"/>
    </xf>
    <xf numFmtId="167" fontId="10" fillId="0" borderId="76" xfId="0" applyNumberFormat="1" applyFont="1" applyBorder="1" applyAlignment="1">
      <alignment horizontal="right" vertical="center" wrapText="1"/>
    </xf>
    <xf numFmtId="2" fontId="10" fillId="0" borderId="73" xfId="0" applyNumberFormat="1" applyFont="1" applyBorder="1" applyAlignment="1">
      <alignment horizontal="right" vertical="center" wrapText="1"/>
    </xf>
    <xf numFmtId="0" fontId="10" fillId="0" borderId="73" xfId="0" applyFont="1" applyBorder="1" applyAlignment="1">
      <alignment horizontal="left" vertical="center" wrapText="1"/>
    </xf>
    <xf numFmtId="9" fontId="10" fillId="0" borderId="73" xfId="0" applyNumberFormat="1" applyFont="1" applyBorder="1" applyAlignment="1">
      <alignment horizontal="left" vertical="center" wrapText="1"/>
    </xf>
    <xf numFmtId="0" fontId="10" fillId="0" borderId="77" xfId="0" applyFont="1" applyBorder="1" applyAlignment="1">
      <alignment horizontal="center" vertical="center" wrapText="1"/>
    </xf>
    <xf numFmtId="0" fontId="68" fillId="0" borderId="78" xfId="0" applyFont="1" applyBorder="1" applyAlignment="1">
      <alignment horizontal="left" vertical="center" wrapText="1"/>
    </xf>
    <xf numFmtId="0" fontId="68" fillId="0" borderId="79" xfId="0" applyFont="1" applyBorder="1" applyAlignment="1">
      <alignment horizontal="center" vertical="center" wrapText="1"/>
    </xf>
    <xf numFmtId="10" fontId="10" fillId="0" borderId="79" xfId="0" applyNumberFormat="1" applyFont="1" applyBorder="1" applyAlignment="1">
      <alignment horizontal="center" vertical="center" wrapText="1"/>
    </xf>
    <xf numFmtId="167" fontId="10" fillId="0" borderId="79" xfId="0" applyNumberFormat="1" applyFont="1" applyBorder="1" applyAlignment="1">
      <alignment horizontal="right" vertical="center" wrapText="1"/>
    </xf>
    <xf numFmtId="2" fontId="10" fillId="0" borderId="80" xfId="0" applyNumberFormat="1" applyFont="1" applyBorder="1" applyAlignment="1">
      <alignment horizontal="right" vertical="center" wrapText="1"/>
    </xf>
    <xf numFmtId="10" fontId="79" fillId="0" borderId="81" xfId="0" applyNumberFormat="1" applyFont="1" applyBorder="1" applyAlignment="1">
      <alignment horizontal="center" vertical="center" wrapText="1"/>
    </xf>
    <xf numFmtId="10" fontId="79" fillId="0" borderId="82" xfId="0" applyNumberFormat="1" applyFont="1" applyBorder="1" applyAlignment="1">
      <alignment horizontal="center" vertical="center" wrapText="1"/>
    </xf>
    <xf numFmtId="167" fontId="76" fillId="0" borderId="78" xfId="0" applyNumberFormat="1" applyFont="1" applyBorder="1" applyAlignment="1">
      <alignment horizontal="right" vertical="center" indent="1"/>
    </xf>
    <xf numFmtId="167" fontId="10" fillId="0" borderId="79" xfId="0" applyNumberFormat="1" applyFont="1" applyBorder="1" applyAlignment="1">
      <alignment vertical="center"/>
    </xf>
    <xf numFmtId="1" fontId="79" fillId="0" borderId="83" xfId="0" applyNumberFormat="1" applyFont="1" applyBorder="1" applyAlignment="1">
      <alignment horizontal="center" vertical="center"/>
    </xf>
    <xf numFmtId="167" fontId="76" fillId="0" borderId="79" xfId="0" applyNumberFormat="1" applyFont="1" applyBorder="1" applyAlignment="1">
      <alignment horizontal="right" vertical="center" wrapText="1"/>
    </xf>
    <xf numFmtId="0" fontId="79" fillId="0" borderId="80" xfId="0" applyFont="1" applyBorder="1" applyAlignment="1">
      <alignment horizontal="center" vertical="center" wrapText="1"/>
    </xf>
    <xf numFmtId="167" fontId="10" fillId="0" borderId="82" xfId="0" applyNumberFormat="1" applyFont="1" applyBorder="1" applyAlignment="1">
      <alignment horizontal="right" vertical="center" wrapText="1"/>
    </xf>
    <xf numFmtId="2" fontId="10" fillId="0" borderId="79" xfId="0" applyNumberFormat="1" applyFont="1" applyBorder="1" applyAlignment="1">
      <alignment horizontal="right" vertical="center" wrapText="1"/>
    </xf>
    <xf numFmtId="0" fontId="10" fillId="0" borderId="79" xfId="0" applyFont="1" applyBorder="1" applyAlignment="1">
      <alignment horizontal="left" vertical="center" wrapText="1"/>
    </xf>
    <xf numFmtId="9" fontId="10" fillId="0" borderId="79" xfId="0" applyNumberFormat="1" applyFont="1" applyBorder="1" applyAlignment="1">
      <alignment horizontal="left" vertical="center" wrapText="1"/>
    </xf>
    <xf numFmtId="0" fontId="10" fillId="0" borderId="83" xfId="0" applyFont="1" applyBorder="1" applyAlignment="1">
      <alignment horizontal="center" vertical="center" wrapText="1"/>
    </xf>
    <xf numFmtId="0" fontId="66" fillId="5" borderId="0" xfId="0" applyFont="1" applyFill="1" applyAlignment="1">
      <alignment vertical="center"/>
    </xf>
    <xf numFmtId="0" fontId="68" fillId="0" borderId="84" xfId="0" applyFont="1" applyBorder="1" applyAlignment="1">
      <alignment horizontal="left" vertical="center" wrapText="1"/>
    </xf>
    <xf numFmtId="0" fontId="10" fillId="0" borderId="85" xfId="0" applyFont="1" applyBorder="1" applyAlignment="1">
      <alignment horizontal="center" vertical="center" wrapText="1"/>
    </xf>
    <xf numFmtId="10" fontId="10" fillId="4" borderId="86" xfId="0" applyNumberFormat="1" applyFont="1" applyFill="1" applyBorder="1" applyAlignment="1">
      <alignment horizontal="center" vertical="center" wrapText="1"/>
    </xf>
    <xf numFmtId="10" fontId="10" fillId="4" borderId="87" xfId="0" applyNumberFormat="1" applyFont="1" applyFill="1" applyBorder="1" applyAlignment="1">
      <alignment horizontal="center" vertical="center" wrapText="1"/>
    </xf>
    <xf numFmtId="167" fontId="10" fillId="4" borderId="88" xfId="0" applyNumberFormat="1" applyFont="1" applyFill="1" applyBorder="1" applyAlignment="1">
      <alignment horizontal="right" vertical="center" wrapText="1"/>
    </xf>
    <xf numFmtId="2" fontId="10" fillId="4" borderId="89" xfId="0" applyNumberFormat="1" applyFont="1" applyFill="1" applyBorder="1" applyAlignment="1">
      <alignment horizontal="right" vertical="center" wrapText="1"/>
    </xf>
    <xf numFmtId="10" fontId="12" fillId="0" borderId="23" xfId="0" applyNumberFormat="1" applyFont="1" applyBorder="1" applyAlignment="1">
      <alignment horizontal="center" vertical="center" wrapText="1"/>
    </xf>
    <xf numFmtId="10" fontId="12" fillId="0" borderId="90" xfId="0" applyNumberFormat="1" applyFont="1" applyBorder="1" applyAlignment="1">
      <alignment horizontal="center" vertical="center" wrapText="1"/>
    </xf>
    <xf numFmtId="167" fontId="12" fillId="0" borderId="84" xfId="0" applyNumberFormat="1" applyFont="1" applyBorder="1" applyAlignment="1">
      <alignment horizontal="right" vertical="center" wrapText="1"/>
    </xf>
    <xf numFmtId="1" fontId="80" fillId="0" borderId="91" xfId="0" applyNumberFormat="1" applyFont="1" applyBorder="1" applyAlignment="1">
      <alignment horizontal="center" vertical="center" wrapText="1"/>
    </xf>
    <xf numFmtId="0" fontId="12" fillId="0" borderId="94" xfId="0" applyFont="1" applyBorder="1" applyAlignment="1">
      <alignment horizontal="center" vertical="center" wrapText="1"/>
    </xf>
    <xf numFmtId="167" fontId="12" fillId="0" borderId="93" xfId="0" applyNumberFormat="1" applyFont="1" applyBorder="1" applyAlignment="1">
      <alignment horizontal="center" vertical="center" wrapText="1"/>
    </xf>
    <xf numFmtId="1" fontId="12" fillId="0" borderId="95" xfId="0" applyNumberFormat="1" applyFont="1" applyBorder="1" applyAlignment="1">
      <alignment horizontal="center" vertical="center" wrapText="1"/>
    </xf>
    <xf numFmtId="0" fontId="12" fillId="0" borderId="89" xfId="0" applyFont="1" applyBorder="1" applyAlignment="1">
      <alignment horizontal="center" vertical="center" wrapText="1"/>
    </xf>
    <xf numFmtId="167" fontId="10" fillId="4" borderId="96" xfId="0" applyNumberFormat="1" applyFont="1" applyFill="1" applyBorder="1" applyAlignment="1">
      <alignment horizontal="right" vertical="center" wrapText="1"/>
    </xf>
    <xf numFmtId="0" fontId="81" fillId="5" borderId="23" xfId="0" applyFont="1" applyFill="1" applyBorder="1" applyAlignment="1">
      <alignment vertical="center" wrapText="1"/>
    </xf>
    <xf numFmtId="0" fontId="10" fillId="0" borderId="23" xfId="0" applyFont="1" applyBorder="1" applyAlignment="1">
      <alignment horizontal="left" vertical="center" wrapText="1"/>
    </xf>
    <xf numFmtId="9" fontId="10" fillId="0" borderId="23" xfId="0" applyNumberFormat="1" applyFont="1" applyBorder="1" applyAlignment="1">
      <alignment horizontal="left" vertical="center" wrapText="1"/>
    </xf>
    <xf numFmtId="0" fontId="10" fillId="0" borderId="97" xfId="0" applyFont="1" applyBorder="1" applyAlignment="1">
      <alignment horizontal="center" vertical="center" wrapText="1"/>
    </xf>
    <xf numFmtId="0" fontId="68" fillId="0" borderId="98" xfId="0" applyFont="1" applyBorder="1" applyAlignment="1">
      <alignment horizontal="left" vertical="center" wrapText="1"/>
    </xf>
    <xf numFmtId="0" fontId="10" fillId="0" borderId="82" xfId="0" applyFont="1" applyBorder="1" applyAlignment="1">
      <alignment horizontal="center" vertical="center" wrapText="1"/>
    </xf>
    <xf numFmtId="10" fontId="10" fillId="4" borderId="99" xfId="0" applyNumberFormat="1" applyFont="1" applyFill="1" applyBorder="1" applyAlignment="1">
      <alignment horizontal="center" vertical="center" wrapText="1"/>
    </xf>
    <xf numFmtId="10" fontId="10" fillId="4" borderId="100" xfId="0" applyNumberFormat="1" applyFont="1" applyFill="1" applyBorder="1" applyAlignment="1">
      <alignment horizontal="center" vertical="center" wrapText="1"/>
    </xf>
    <xf numFmtId="167" fontId="10" fillId="4" borderId="101" xfId="0" applyNumberFormat="1" applyFont="1" applyFill="1" applyBorder="1" applyAlignment="1">
      <alignment horizontal="right" vertical="center" wrapText="1"/>
    </xf>
    <xf numFmtId="2" fontId="10" fillId="4" borderId="102" xfId="0" applyNumberFormat="1" applyFont="1" applyFill="1" applyBorder="1" applyAlignment="1">
      <alignment horizontal="right" vertical="center" wrapText="1"/>
    </xf>
    <xf numFmtId="10" fontId="12" fillId="0" borderId="81" xfId="0" applyNumberFormat="1" applyFont="1" applyBorder="1" applyAlignment="1">
      <alignment horizontal="center" vertical="center" wrapText="1"/>
    </xf>
    <xf numFmtId="10" fontId="12" fillId="0" borderId="82" xfId="0" applyNumberFormat="1" applyFont="1" applyBorder="1" applyAlignment="1">
      <alignment horizontal="center" vertical="center" wrapText="1"/>
    </xf>
    <xf numFmtId="1" fontId="80" fillId="0" borderId="100" xfId="0" applyNumberFormat="1" applyFont="1" applyBorder="1" applyAlignment="1">
      <alignment horizontal="center" vertical="center" wrapText="1"/>
    </xf>
    <xf numFmtId="0" fontId="12" fillId="0" borderId="102" xfId="0" applyFont="1" applyBorder="1" applyAlignment="1">
      <alignment horizontal="center" vertical="center" wrapText="1"/>
    </xf>
    <xf numFmtId="167" fontId="12" fillId="0" borderId="103" xfId="0" applyNumberFormat="1" applyFont="1" applyBorder="1" applyAlignment="1">
      <alignment horizontal="center" vertical="center" wrapText="1"/>
    </xf>
    <xf numFmtId="1" fontId="12" fillId="0" borderId="83" xfId="0" applyNumberFormat="1" applyFont="1" applyBorder="1" applyAlignment="1">
      <alignment horizontal="center" vertical="center" wrapText="1"/>
    </xf>
    <xf numFmtId="167" fontId="10" fillId="4" borderId="103" xfId="0" applyNumberFormat="1" applyFont="1" applyFill="1" applyBorder="1" applyAlignment="1">
      <alignment horizontal="right" vertical="center" wrapText="1"/>
    </xf>
    <xf numFmtId="0" fontId="16" fillId="0" borderId="81" xfId="0" applyFont="1" applyBorder="1" applyAlignment="1">
      <alignment vertical="center" wrapText="1"/>
    </xf>
    <xf numFmtId="0" fontId="10" fillId="0" borderId="81" xfId="0" applyFont="1" applyBorder="1" applyAlignment="1">
      <alignment horizontal="left" vertical="center" wrapText="1"/>
    </xf>
    <xf numFmtId="9" fontId="10" fillId="0" borderId="81" xfId="0" applyNumberFormat="1" applyFont="1" applyBorder="1" applyAlignment="1">
      <alignment horizontal="left" vertical="center" wrapText="1"/>
    </xf>
    <xf numFmtId="0" fontId="10" fillId="0" borderId="104" xfId="0" applyFont="1" applyBorder="1" applyAlignment="1">
      <alignment horizontal="center" vertical="center" wrapText="1"/>
    </xf>
    <xf numFmtId="10" fontId="79" fillId="7" borderId="10" xfId="0" applyNumberFormat="1" applyFont="1" applyFill="1" applyBorder="1" applyAlignment="1">
      <alignment horizontal="center" vertical="center" wrapText="1"/>
    </xf>
    <xf numFmtId="0" fontId="68" fillId="0" borderId="122" xfId="0" applyFont="1" applyBorder="1" applyAlignment="1">
      <alignment horizontal="left" vertical="center" wrapText="1"/>
    </xf>
    <xf numFmtId="0" fontId="68" fillId="0" borderId="123" xfId="0" applyFont="1" applyBorder="1" applyAlignment="1">
      <alignment horizontal="center" vertical="center" wrapText="1"/>
    </xf>
    <xf numFmtId="10" fontId="10" fillId="0" borderId="123" xfId="0" applyNumberFormat="1" applyFont="1" applyBorder="1" applyAlignment="1">
      <alignment horizontal="center" vertical="center" wrapText="1"/>
    </xf>
    <xf numFmtId="167" fontId="10" fillId="0" borderId="123" xfId="0" applyNumberFormat="1" applyFont="1" applyBorder="1" applyAlignment="1">
      <alignment horizontal="right" vertical="center" wrapText="1"/>
    </xf>
    <xf numFmtId="2" fontId="10" fillId="0" borderId="124" xfId="0" applyNumberFormat="1" applyFont="1" applyBorder="1" applyAlignment="1">
      <alignment horizontal="right" vertical="center" wrapText="1"/>
    </xf>
    <xf numFmtId="10" fontId="79" fillId="0" borderId="116" xfId="0" applyNumberFormat="1" applyFont="1" applyBorder="1" applyAlignment="1">
      <alignment horizontal="center" vertical="center" wrapText="1"/>
    </xf>
    <xf numFmtId="10" fontId="79" fillId="0" borderId="111" xfId="0" applyNumberFormat="1" applyFont="1" applyBorder="1" applyAlignment="1">
      <alignment horizontal="center" vertical="center" wrapText="1"/>
    </xf>
    <xf numFmtId="167" fontId="76" fillId="0" borderId="122" xfId="0" applyNumberFormat="1" applyFont="1" applyBorder="1" applyAlignment="1">
      <alignment horizontal="right" vertical="center" indent="1"/>
    </xf>
    <xf numFmtId="1" fontId="10" fillId="0" borderId="123" xfId="0" applyNumberFormat="1" applyFont="1" applyBorder="1" applyAlignment="1">
      <alignment horizontal="center" vertical="center"/>
    </xf>
    <xf numFmtId="167" fontId="10" fillId="0" borderId="122" xfId="0" applyNumberFormat="1" applyFont="1" applyBorder="1" applyAlignment="1">
      <alignment vertical="center"/>
    </xf>
    <xf numFmtId="2" fontId="10" fillId="0" borderId="123" xfId="0" applyNumberFormat="1" applyFont="1" applyBorder="1" applyAlignment="1">
      <alignment vertical="center"/>
    </xf>
    <xf numFmtId="167" fontId="10" fillId="0" borderId="123" xfId="0" applyNumberFormat="1" applyFont="1" applyBorder="1" applyAlignment="1">
      <alignment vertical="center"/>
    </xf>
    <xf numFmtId="1" fontId="79" fillId="0" borderId="125" xfId="0" applyNumberFormat="1" applyFont="1" applyBorder="1" applyAlignment="1">
      <alignment horizontal="center" vertical="center"/>
    </xf>
    <xf numFmtId="167" fontId="79" fillId="0" borderId="126" xfId="0" applyNumberFormat="1" applyFont="1" applyBorder="1" applyAlignment="1">
      <alignment horizontal="right" vertical="center" wrapText="1"/>
    </xf>
    <xf numFmtId="0" fontId="79" fillId="0" borderId="118" xfId="0" applyFont="1" applyBorder="1" applyAlignment="1">
      <alignment horizontal="center" vertical="center" wrapText="1"/>
    </xf>
    <xf numFmtId="167" fontId="10" fillId="0" borderId="127" xfId="0" applyNumberFormat="1" applyFont="1" applyBorder="1" applyAlignment="1">
      <alignment horizontal="right" vertical="center" wrapText="1"/>
    </xf>
    <xf numFmtId="2" fontId="10" fillId="0" borderId="123" xfId="0" applyNumberFormat="1" applyFont="1" applyBorder="1" applyAlignment="1">
      <alignment horizontal="right" vertical="center" wrapText="1"/>
    </xf>
    <xf numFmtId="0" fontId="10" fillId="0" borderId="123" xfId="0" applyFont="1" applyBorder="1" applyAlignment="1">
      <alignment horizontal="left" vertical="center" wrapText="1"/>
    </xf>
    <xf numFmtId="9" fontId="10" fillId="0" borderId="123" xfId="0" applyNumberFormat="1" applyFont="1" applyBorder="1" applyAlignment="1">
      <alignment horizontal="left" vertical="center" wrapText="1"/>
    </xf>
    <xf numFmtId="0" fontId="10" fillId="0" borderId="125" xfId="0" applyFont="1" applyBorder="1" applyAlignment="1">
      <alignment horizontal="center" vertical="center" wrapText="1"/>
    </xf>
    <xf numFmtId="10" fontId="79" fillId="0" borderId="46" xfId="0" applyNumberFormat="1" applyFont="1" applyBorder="1" applyAlignment="1">
      <alignment horizontal="center" vertical="center" wrapText="1"/>
    </xf>
    <xf numFmtId="10" fontId="79" fillId="0" borderId="128" xfId="0" applyNumberFormat="1" applyFont="1" applyBorder="1" applyAlignment="1">
      <alignment horizontal="center" vertical="center" wrapText="1"/>
    </xf>
    <xf numFmtId="1" fontId="10" fillId="0" borderId="73" xfId="0" applyNumberFormat="1" applyFont="1" applyBorder="1" applyAlignment="1">
      <alignment horizontal="center" vertical="center"/>
    </xf>
    <xf numFmtId="2" fontId="10" fillId="0" borderId="73" xfId="0" applyNumberFormat="1" applyFont="1" applyBorder="1" applyAlignment="1">
      <alignment vertical="center"/>
    </xf>
    <xf numFmtId="167" fontId="79" fillId="0" borderId="129" xfId="0" applyNumberFormat="1" applyFont="1" applyBorder="1" applyAlignment="1">
      <alignment horizontal="right" vertical="center" wrapText="1"/>
    </xf>
    <xf numFmtId="0" fontId="79" fillId="0" borderId="130" xfId="0" applyFont="1" applyBorder="1" applyAlignment="1">
      <alignment horizontal="center" vertical="center" wrapText="1"/>
    </xf>
    <xf numFmtId="1" fontId="10" fillId="0" borderId="79" xfId="0" applyNumberFormat="1" applyFont="1" applyBorder="1" applyAlignment="1">
      <alignment horizontal="center" vertical="center"/>
    </xf>
    <xf numFmtId="167" fontId="10" fillId="0" borderId="78" xfId="0" applyNumberFormat="1" applyFont="1" applyBorder="1" applyAlignment="1">
      <alignment vertical="center"/>
    </xf>
    <xf numFmtId="2" fontId="10" fillId="0" borderId="79" xfId="0" applyNumberFormat="1" applyFont="1" applyBorder="1" applyAlignment="1">
      <alignment vertical="center"/>
    </xf>
    <xf numFmtId="0" fontId="68" fillId="0" borderId="131" xfId="0" applyFont="1" applyBorder="1" applyAlignment="1">
      <alignment horizontal="left" vertical="center" wrapText="1"/>
    </xf>
    <xf numFmtId="0" fontId="10" fillId="0" borderId="12" xfId="0" applyFont="1" applyBorder="1" applyAlignment="1">
      <alignment horizontal="center" vertical="center" wrapText="1"/>
    </xf>
    <xf numFmtId="10" fontId="10" fillId="4" borderId="132" xfId="0" applyNumberFormat="1" applyFont="1" applyFill="1" applyBorder="1" applyAlignment="1">
      <alignment horizontal="center" vertical="center" wrapText="1"/>
    </xf>
    <xf numFmtId="10" fontId="10" fillId="4" borderId="133" xfId="0" applyNumberFormat="1" applyFont="1" applyFill="1" applyBorder="1" applyAlignment="1">
      <alignment horizontal="center" vertical="center" wrapText="1"/>
    </xf>
    <xf numFmtId="167" fontId="10" fillId="4" borderId="134" xfId="0" applyNumberFormat="1" applyFont="1" applyFill="1" applyBorder="1" applyAlignment="1">
      <alignment horizontal="right" vertical="center" wrapText="1"/>
    </xf>
    <xf numFmtId="2" fontId="10" fillId="4" borderId="135" xfId="0" applyNumberFormat="1" applyFont="1" applyFill="1" applyBorder="1" applyAlignment="1">
      <alignment horizontal="right" vertical="center" wrapText="1"/>
    </xf>
    <xf numFmtId="10" fontId="12" fillId="0" borderId="7" xfId="0" applyNumberFormat="1" applyFont="1" applyBorder="1" applyAlignment="1">
      <alignment horizontal="center" vertical="center" wrapText="1"/>
    </xf>
    <xf numFmtId="10" fontId="12" fillId="0" borderId="12" xfId="0" applyNumberFormat="1" applyFont="1" applyBorder="1" applyAlignment="1">
      <alignment horizontal="center" vertical="center" wrapText="1"/>
    </xf>
    <xf numFmtId="1" fontId="12" fillId="0" borderId="12" xfId="0" applyNumberFormat="1" applyFont="1" applyBorder="1" applyAlignment="1">
      <alignment horizontal="center" vertical="center" wrapText="1"/>
    </xf>
    <xf numFmtId="167" fontId="12" fillId="0" borderId="132" xfId="0" applyNumberFormat="1" applyFont="1" applyBorder="1" applyAlignment="1">
      <alignment horizontal="center" vertical="center" wrapText="1"/>
    </xf>
    <xf numFmtId="167" fontId="12" fillId="0" borderId="136" xfId="0" applyNumberFormat="1" applyFont="1" applyBorder="1" applyAlignment="1">
      <alignment horizontal="center" vertical="center" wrapText="1"/>
    </xf>
    <xf numFmtId="1" fontId="12" fillId="0" borderId="35" xfId="0" applyNumberFormat="1" applyFont="1" applyBorder="1" applyAlignment="1">
      <alignment horizontal="center" vertical="center" wrapText="1"/>
    </xf>
    <xf numFmtId="167" fontId="12" fillId="0" borderId="134" xfId="0" applyNumberFormat="1" applyFont="1" applyBorder="1" applyAlignment="1">
      <alignment horizontal="right" vertical="center" wrapText="1"/>
    </xf>
    <xf numFmtId="0" fontId="12" fillId="0" borderId="135" xfId="0" applyFont="1" applyBorder="1" applyAlignment="1">
      <alignment horizontal="center" vertical="center" wrapText="1"/>
    </xf>
    <xf numFmtId="167" fontId="10" fillId="4" borderId="136" xfId="0" applyNumberFormat="1" applyFont="1" applyFill="1" applyBorder="1" applyAlignment="1">
      <alignment horizontal="right" vertical="center" wrapText="1"/>
    </xf>
    <xf numFmtId="0" fontId="16" fillId="0" borderId="7" xfId="0" applyFont="1" applyBorder="1" applyAlignment="1">
      <alignment vertical="center" wrapText="1"/>
    </xf>
    <xf numFmtId="0" fontId="16" fillId="0" borderId="7" xfId="0" applyFont="1" applyBorder="1" applyAlignment="1">
      <alignment horizontal="left" vertical="center" wrapText="1"/>
    </xf>
    <xf numFmtId="9" fontId="10" fillId="0" borderId="7" xfId="0" applyNumberFormat="1" applyFont="1" applyBorder="1" applyAlignment="1">
      <alignment horizontal="left" vertical="center" wrapText="1"/>
    </xf>
    <xf numFmtId="0" fontId="10" fillId="0" borderId="48" xfId="0" applyFont="1" applyBorder="1" applyAlignment="1">
      <alignment horizontal="center" vertical="center" wrapText="1"/>
    </xf>
    <xf numFmtId="0" fontId="65" fillId="0" borderId="0" xfId="0" applyFont="1" applyAlignment="1">
      <alignment vertical="center"/>
    </xf>
    <xf numFmtId="0" fontId="68" fillId="0" borderId="137" xfId="0" applyFont="1" applyBorder="1" applyAlignment="1">
      <alignment horizontal="left" vertical="center" wrapText="1"/>
    </xf>
    <xf numFmtId="0" fontId="68" fillId="0" borderId="126" xfId="0" applyFont="1" applyBorder="1" applyAlignment="1">
      <alignment horizontal="center" vertical="center" wrapText="1"/>
    </xf>
    <xf numFmtId="10" fontId="10" fillId="0" borderId="126" xfId="0" applyNumberFormat="1" applyFont="1" applyBorder="1" applyAlignment="1">
      <alignment horizontal="center" vertical="center" wrapText="1"/>
    </xf>
    <xf numFmtId="167" fontId="10" fillId="0" borderId="126" xfId="0" applyNumberFormat="1" applyFont="1" applyBorder="1" applyAlignment="1">
      <alignment horizontal="right" vertical="center" wrapText="1"/>
    </xf>
    <xf numFmtId="2" fontId="10" fillId="0" borderId="118" xfId="0" applyNumberFormat="1" applyFont="1" applyBorder="1" applyAlignment="1">
      <alignment horizontal="right" vertical="center" wrapText="1"/>
    </xf>
    <xf numFmtId="10" fontId="79" fillId="0" borderId="118" xfId="0" applyNumberFormat="1" applyFont="1" applyBorder="1" applyAlignment="1">
      <alignment horizontal="center" vertical="center" wrapText="1"/>
    </xf>
    <xf numFmtId="167" fontId="76" fillId="0" borderId="137" xfId="0" applyNumberFormat="1" applyFont="1" applyBorder="1" applyAlignment="1">
      <alignment horizontal="right" vertical="center" indent="1"/>
    </xf>
    <xf numFmtId="1" fontId="10" fillId="0" borderId="126" xfId="0" applyNumberFormat="1" applyFont="1" applyBorder="1" applyAlignment="1">
      <alignment horizontal="center" vertical="center"/>
    </xf>
    <xf numFmtId="167" fontId="10" fillId="0" borderId="137" xfId="0" applyNumberFormat="1" applyFont="1" applyBorder="1" applyAlignment="1">
      <alignment vertical="center"/>
    </xf>
    <xf numFmtId="2" fontId="10" fillId="0" borderId="126" xfId="0" applyNumberFormat="1" applyFont="1" applyBorder="1" applyAlignment="1">
      <alignment vertical="center"/>
    </xf>
    <xf numFmtId="167" fontId="10" fillId="0" borderId="126" xfId="0" applyNumberFormat="1" applyFont="1" applyBorder="1" applyAlignment="1">
      <alignment vertical="center"/>
    </xf>
    <xf numFmtId="1" fontId="79" fillId="0" borderId="119" xfId="0" applyNumberFormat="1" applyFont="1" applyBorder="1" applyAlignment="1">
      <alignment horizontal="center" vertical="center"/>
    </xf>
    <xf numFmtId="167" fontId="10" fillId="0" borderId="111" xfId="0" applyNumberFormat="1" applyFont="1" applyBorder="1" applyAlignment="1">
      <alignment horizontal="right" vertical="center" wrapText="1"/>
    </xf>
    <xf numFmtId="2" fontId="10" fillId="0" borderId="126" xfId="0" applyNumberFormat="1" applyFont="1" applyBorder="1" applyAlignment="1">
      <alignment horizontal="right" vertical="center" wrapText="1"/>
    </xf>
    <xf numFmtId="0" fontId="10" fillId="0" borderId="126" xfId="0" applyFont="1" applyBorder="1" applyAlignment="1">
      <alignment horizontal="left" vertical="center" wrapText="1"/>
    </xf>
    <xf numFmtId="9" fontId="10" fillId="0" borderId="126" xfId="0" applyNumberFormat="1" applyFont="1" applyBorder="1" applyAlignment="1">
      <alignment horizontal="left" vertical="center" wrapText="1"/>
    </xf>
    <xf numFmtId="0" fontId="10" fillId="0" borderId="119" xfId="0" applyFont="1" applyBorder="1" applyAlignment="1">
      <alignment horizontal="center" vertical="center" wrapText="1"/>
    </xf>
    <xf numFmtId="43" fontId="66" fillId="5" borderId="0" xfId="0" applyNumberFormat="1" applyFont="1" applyFill="1" applyAlignment="1">
      <alignment vertical="center"/>
    </xf>
    <xf numFmtId="0" fontId="16" fillId="0" borderId="7" xfId="12" applyNumberFormat="1" applyFont="1" applyFill="1" applyBorder="1" applyAlignment="1">
      <alignment vertical="center" wrapText="1"/>
    </xf>
    <xf numFmtId="0" fontId="10" fillId="0" borderId="7" xfId="0" applyFont="1" applyBorder="1" applyAlignment="1">
      <alignment horizontal="left" vertical="center" wrapText="1"/>
    </xf>
    <xf numFmtId="0" fontId="68" fillId="0" borderId="138" xfId="0" applyFont="1" applyBorder="1" applyAlignment="1">
      <alignment horizontal="left" vertical="center" wrapText="1"/>
    </xf>
    <xf numFmtId="0" fontId="68" fillId="0" borderId="139" xfId="0" applyFont="1" applyBorder="1" applyAlignment="1">
      <alignment horizontal="center" vertical="center" wrapText="1"/>
    </xf>
    <xf numFmtId="10" fontId="10" fillId="0" borderId="139" xfId="0" applyNumberFormat="1" applyFont="1" applyBorder="1" applyAlignment="1">
      <alignment horizontal="center" vertical="center" wrapText="1"/>
    </xf>
    <xf numFmtId="167" fontId="10" fillId="0" borderId="139" xfId="0" applyNumberFormat="1" applyFont="1" applyBorder="1" applyAlignment="1">
      <alignment horizontal="right" vertical="center" wrapText="1"/>
    </xf>
    <xf numFmtId="2" fontId="10" fillId="0" borderId="92" xfId="0" applyNumberFormat="1" applyFont="1" applyBorder="1" applyAlignment="1">
      <alignment horizontal="right" vertical="center" wrapText="1"/>
    </xf>
    <xf numFmtId="10" fontId="79" fillId="0" borderId="140" xfId="0" applyNumberFormat="1" applyFont="1" applyBorder="1" applyAlignment="1">
      <alignment horizontal="center" vertical="center" wrapText="1"/>
    </xf>
    <xf numFmtId="10" fontId="79" fillId="0" borderId="141" xfId="0" applyNumberFormat="1" applyFont="1" applyBorder="1" applyAlignment="1">
      <alignment horizontal="center" vertical="center" wrapText="1"/>
    </xf>
    <xf numFmtId="167" fontId="76" fillId="0" borderId="138" xfId="0" applyNumberFormat="1" applyFont="1" applyBorder="1" applyAlignment="1">
      <alignment horizontal="right" vertical="center" indent="1"/>
    </xf>
    <xf numFmtId="1" fontId="10" fillId="0" borderId="139" xfId="0" applyNumberFormat="1" applyFont="1" applyBorder="1" applyAlignment="1">
      <alignment horizontal="center" vertical="center"/>
    </xf>
    <xf numFmtId="167" fontId="10" fillId="0" borderId="139" xfId="0" applyNumberFormat="1" applyFont="1" applyBorder="1" applyAlignment="1">
      <alignment vertical="center"/>
    </xf>
    <xf numFmtId="2" fontId="10" fillId="0" borderId="139" xfId="0" applyNumberFormat="1" applyFont="1" applyBorder="1" applyAlignment="1">
      <alignment vertical="center"/>
    </xf>
    <xf numFmtId="1" fontId="79" fillId="0" borderId="95" xfId="0" applyNumberFormat="1" applyFont="1" applyBorder="1" applyAlignment="1">
      <alignment horizontal="center" vertical="center"/>
    </xf>
    <xf numFmtId="0" fontId="10" fillId="0" borderId="92" xfId="0" applyFont="1" applyBorder="1" applyAlignment="1">
      <alignment horizontal="center" vertical="center" wrapText="1"/>
    </xf>
    <xf numFmtId="167" fontId="10" fillId="0" borderId="141" xfId="0" applyNumberFormat="1" applyFont="1" applyBorder="1" applyAlignment="1">
      <alignment horizontal="right" vertical="center" wrapText="1"/>
    </xf>
    <xf numFmtId="2" fontId="10" fillId="0" borderId="139" xfId="0" applyNumberFormat="1" applyFont="1" applyBorder="1" applyAlignment="1">
      <alignment horizontal="right" vertical="center" wrapText="1"/>
    </xf>
    <xf numFmtId="0" fontId="10" fillId="0" borderId="139" xfId="0" applyFont="1" applyBorder="1" applyAlignment="1">
      <alignment horizontal="left" vertical="center" wrapText="1"/>
    </xf>
    <xf numFmtId="9" fontId="10" fillId="0" borderId="139" xfId="0" applyNumberFormat="1" applyFont="1" applyBorder="1" applyAlignment="1">
      <alignment horizontal="left" vertical="center" wrapText="1"/>
    </xf>
    <xf numFmtId="0" fontId="10" fillId="0" borderId="95" xfId="0" applyFont="1" applyBorder="1" applyAlignment="1">
      <alignment horizontal="center" vertical="center" wrapText="1"/>
    </xf>
    <xf numFmtId="0" fontId="10" fillId="0" borderId="80" xfId="0" applyFont="1" applyBorder="1" applyAlignment="1">
      <alignment horizontal="center" vertical="center" wrapText="1"/>
    </xf>
    <xf numFmtId="0" fontId="68" fillId="0" borderId="142" xfId="0" applyFont="1" applyBorder="1" applyAlignment="1">
      <alignment horizontal="left" vertical="center" wrapText="1"/>
    </xf>
    <xf numFmtId="0" fontId="10" fillId="0" borderId="141" xfId="0" applyFont="1" applyBorder="1" applyAlignment="1">
      <alignment horizontal="center" vertical="center" wrapText="1"/>
    </xf>
    <xf numFmtId="167" fontId="10" fillId="4" borderId="143" xfId="0" applyNumberFormat="1" applyFont="1" applyFill="1" applyBorder="1" applyAlignment="1">
      <alignment horizontal="right" vertical="center" wrapText="1"/>
    </xf>
    <xf numFmtId="2" fontId="10" fillId="4" borderId="94" xfId="0" applyNumberFormat="1" applyFont="1" applyFill="1" applyBorder="1" applyAlignment="1">
      <alignment horizontal="right" vertical="center" wrapText="1"/>
    </xf>
    <xf numFmtId="10" fontId="12" fillId="0" borderId="140" xfId="0" applyNumberFormat="1" applyFont="1" applyBorder="1" applyAlignment="1">
      <alignment horizontal="center" vertical="center" wrapText="1"/>
    </xf>
    <xf numFmtId="10" fontId="12" fillId="0" borderId="141" xfId="0" applyNumberFormat="1" applyFont="1" applyBorder="1" applyAlignment="1">
      <alignment horizontal="center" vertical="center" wrapText="1"/>
    </xf>
    <xf numFmtId="167" fontId="12" fillId="0" borderId="86" xfId="0" applyNumberFormat="1" applyFont="1" applyBorder="1" applyAlignment="1">
      <alignment horizontal="right" vertical="center" wrapText="1"/>
    </xf>
    <xf numFmtId="1" fontId="12" fillId="0" borderId="144" xfId="0" applyNumberFormat="1" applyFont="1" applyBorder="1" applyAlignment="1">
      <alignment horizontal="center" vertical="center" wrapText="1"/>
    </xf>
    <xf numFmtId="1" fontId="12" fillId="0" borderId="94" xfId="0" applyNumberFormat="1" applyFont="1" applyBorder="1" applyAlignment="1">
      <alignment horizontal="center" vertical="center" wrapText="1"/>
    </xf>
    <xf numFmtId="1" fontId="12" fillId="5" borderId="87" xfId="0" applyNumberFormat="1" applyFont="1" applyFill="1" applyBorder="1" applyAlignment="1">
      <alignment horizontal="center" vertical="center" wrapText="1"/>
    </xf>
    <xf numFmtId="167" fontId="10" fillId="4" borderId="93" xfId="0" applyNumberFormat="1" applyFont="1" applyFill="1" applyBorder="1" applyAlignment="1">
      <alignment horizontal="right" vertical="center" wrapText="1"/>
    </xf>
    <xf numFmtId="0" fontId="16" fillId="0" borderId="140" xfId="0" applyFont="1" applyBorder="1" applyAlignment="1">
      <alignment vertical="center" wrapText="1"/>
    </xf>
    <xf numFmtId="0" fontId="16" fillId="0" borderId="140" xfId="0" applyFont="1" applyBorder="1" applyAlignment="1">
      <alignment horizontal="left" vertical="center" wrapText="1"/>
    </xf>
    <xf numFmtId="9" fontId="10" fillId="0" borderId="140" xfId="0" applyNumberFormat="1" applyFont="1" applyBorder="1" applyAlignment="1">
      <alignment horizontal="left" vertical="center" wrapText="1"/>
    </xf>
    <xf numFmtId="0" fontId="10" fillId="0" borderId="90" xfId="0" applyFont="1" applyBorder="1" applyAlignment="1">
      <alignment horizontal="center" vertical="center" wrapText="1"/>
    </xf>
    <xf numFmtId="10" fontId="10" fillId="8" borderId="99" xfId="0" applyNumberFormat="1" applyFont="1" applyFill="1" applyBorder="1" applyAlignment="1">
      <alignment horizontal="center" vertical="center" wrapText="1"/>
    </xf>
    <xf numFmtId="10" fontId="10" fillId="8" borderId="100" xfId="0" applyNumberFormat="1" applyFont="1" applyFill="1" applyBorder="1" applyAlignment="1">
      <alignment horizontal="center" vertical="center" wrapText="1"/>
    </xf>
    <xf numFmtId="167" fontId="10" fillId="8" borderId="101" xfId="0" applyNumberFormat="1" applyFont="1" applyFill="1" applyBorder="1" applyAlignment="1">
      <alignment horizontal="right" vertical="center" wrapText="1"/>
    </xf>
    <xf numFmtId="2" fontId="10" fillId="8" borderId="102" xfId="0" applyNumberFormat="1" applyFont="1" applyFill="1" applyBorder="1" applyAlignment="1">
      <alignment horizontal="right" vertical="center" wrapText="1"/>
    </xf>
    <xf numFmtId="10" fontId="12" fillId="5" borderId="81" xfId="0" applyNumberFormat="1" applyFont="1" applyFill="1" applyBorder="1" applyAlignment="1">
      <alignment horizontal="center" vertical="center" wrapText="1"/>
    </xf>
    <xf numFmtId="10" fontId="12" fillId="5" borderId="82" xfId="0" applyNumberFormat="1" applyFont="1" applyFill="1" applyBorder="1" applyAlignment="1">
      <alignment horizontal="center" vertical="center" wrapText="1"/>
    </xf>
    <xf numFmtId="0" fontId="12" fillId="5" borderId="102" xfId="0" applyFont="1" applyFill="1" applyBorder="1" applyAlignment="1">
      <alignment horizontal="center" vertical="center" wrapText="1"/>
    </xf>
    <xf numFmtId="1" fontId="12" fillId="5" borderId="100" xfId="0" applyNumberFormat="1" applyFont="1" applyFill="1" applyBorder="1" applyAlignment="1">
      <alignment horizontal="center" vertical="center" wrapText="1"/>
    </xf>
    <xf numFmtId="167" fontId="10" fillId="8" borderId="103" xfId="0" applyNumberFormat="1" applyFont="1" applyFill="1" applyBorder="1" applyAlignment="1">
      <alignment horizontal="right" vertical="center" wrapText="1"/>
    </xf>
    <xf numFmtId="0" fontId="16" fillId="0" borderId="81" xfId="11" applyFont="1" applyBorder="1" applyAlignment="1">
      <alignment vertical="center" wrapText="1"/>
    </xf>
    <xf numFmtId="0" fontId="82" fillId="0" borderId="0" xfId="0" applyFont="1" applyAlignment="1">
      <alignment vertical="center"/>
    </xf>
    <xf numFmtId="0" fontId="74" fillId="0" borderId="0" xfId="0" applyFont="1" applyAlignment="1">
      <alignment vertical="center"/>
    </xf>
    <xf numFmtId="0" fontId="74" fillId="5" borderId="0" xfId="0" applyFont="1" applyFill="1" applyAlignment="1">
      <alignment vertical="center"/>
    </xf>
    <xf numFmtId="10" fontId="10" fillId="0" borderId="19" xfId="0" applyNumberFormat="1" applyFont="1" applyBorder="1" applyAlignment="1">
      <alignment horizontal="center" vertical="center" wrapText="1"/>
    </xf>
    <xf numFmtId="10" fontId="10" fillId="0" borderId="16" xfId="0" applyNumberFormat="1" applyFont="1" applyBorder="1" applyAlignment="1">
      <alignment horizontal="center" vertical="center" wrapText="1"/>
    </xf>
    <xf numFmtId="167" fontId="10" fillId="0" borderId="122" xfId="0" applyNumberFormat="1" applyFont="1" applyBorder="1" applyAlignment="1">
      <alignment horizontal="right" vertical="center" wrapText="1"/>
    </xf>
    <xf numFmtId="1" fontId="10" fillId="0" borderId="123" xfId="0" applyNumberFormat="1" applyFont="1" applyBorder="1" applyAlignment="1">
      <alignment horizontal="center" vertical="center" wrapText="1"/>
    </xf>
    <xf numFmtId="1" fontId="79" fillId="0" borderId="125" xfId="0" applyNumberFormat="1" applyFont="1" applyBorder="1" applyAlignment="1">
      <alignment horizontal="center" vertical="center" wrapText="1"/>
    </xf>
    <xf numFmtId="0" fontId="10" fillId="0" borderId="124" xfId="0" applyFont="1" applyBorder="1" applyAlignment="1">
      <alignment horizontal="center" vertical="center" wrapText="1"/>
    </xf>
    <xf numFmtId="167" fontId="12" fillId="0" borderId="138" xfId="0" applyNumberFormat="1" applyFont="1" applyBorder="1" applyAlignment="1">
      <alignment horizontal="right" vertical="center" wrapText="1"/>
    </xf>
    <xf numFmtId="1" fontId="12" fillId="0" borderId="100" xfId="0" applyNumberFormat="1" applyFont="1" applyBorder="1" applyAlignment="1">
      <alignment horizontal="center" vertical="center" wrapText="1"/>
    </xf>
    <xf numFmtId="1" fontId="12" fillId="0" borderId="102" xfId="0" applyNumberFormat="1" applyFont="1" applyBorder="1" applyAlignment="1">
      <alignment horizontal="center" vertical="center" wrapText="1"/>
    </xf>
    <xf numFmtId="10" fontId="79" fillId="0" borderId="19" xfId="0" applyNumberFormat="1" applyFont="1" applyBorder="1" applyAlignment="1">
      <alignment horizontal="center" vertical="center" wrapText="1"/>
    </xf>
    <xf numFmtId="10" fontId="79" fillId="0" borderId="16" xfId="0" applyNumberFormat="1" applyFont="1" applyBorder="1" applyAlignment="1">
      <alignment horizontal="center" vertical="center" wrapText="1"/>
    </xf>
    <xf numFmtId="167" fontId="76" fillId="0" borderId="137" xfId="0" applyNumberFormat="1" applyFont="1" applyBorder="1" applyAlignment="1">
      <alignment horizontal="right" vertical="center"/>
    </xf>
    <xf numFmtId="0" fontId="10" fillId="0" borderId="118" xfId="0" applyFont="1" applyBorder="1" applyAlignment="1">
      <alignment horizontal="center" vertical="center" wrapText="1"/>
    </xf>
    <xf numFmtId="167" fontId="76" fillId="0" borderId="72" xfId="0" applyNumberFormat="1" applyFont="1" applyBorder="1" applyAlignment="1">
      <alignment horizontal="right" vertical="center"/>
    </xf>
    <xf numFmtId="0" fontId="10" fillId="0" borderId="74" xfId="0" applyFont="1" applyBorder="1" applyAlignment="1">
      <alignment horizontal="center" vertical="center" wrapText="1"/>
    </xf>
    <xf numFmtId="167" fontId="76" fillId="0" borderId="78" xfId="0" applyNumberFormat="1" applyFont="1" applyBorder="1" applyAlignment="1">
      <alignment horizontal="right" vertical="center"/>
    </xf>
    <xf numFmtId="10" fontId="12" fillId="5" borderId="7" xfId="0" applyNumberFormat="1" applyFont="1" applyFill="1" applyBorder="1" applyAlignment="1">
      <alignment horizontal="center" vertical="center" wrapText="1"/>
    </xf>
    <xf numFmtId="10" fontId="12" fillId="0" borderId="48" xfId="0" applyNumberFormat="1" applyFont="1" applyBorder="1" applyAlignment="1">
      <alignment horizontal="center" vertical="center" wrapText="1"/>
    </xf>
    <xf numFmtId="167" fontId="12" fillId="5" borderId="132" xfId="0" applyNumberFormat="1" applyFont="1" applyFill="1" applyBorder="1" applyAlignment="1">
      <alignment horizontal="right" vertical="center" wrapText="1"/>
    </xf>
    <xf numFmtId="1" fontId="12" fillId="0" borderId="107" xfId="0" applyNumberFormat="1" applyFont="1" applyBorder="1" applyAlignment="1">
      <alignment horizontal="center" vertical="center" wrapText="1"/>
    </xf>
    <xf numFmtId="1" fontId="12" fillId="0" borderId="135" xfId="0" applyNumberFormat="1" applyFont="1" applyBorder="1" applyAlignment="1">
      <alignment horizontal="center" vertical="center" wrapText="1"/>
    </xf>
    <xf numFmtId="41" fontId="11" fillId="0" borderId="86" xfId="0" applyNumberFormat="1" applyFont="1" applyBorder="1" applyAlignment="1">
      <alignment horizontal="center" vertical="center" wrapText="1"/>
    </xf>
    <xf numFmtId="10" fontId="10" fillId="0" borderId="116" xfId="0" applyNumberFormat="1" applyFont="1" applyBorder="1" applyAlignment="1">
      <alignment horizontal="center" vertical="center" wrapText="1"/>
    </xf>
    <xf numFmtId="10" fontId="10" fillId="0" borderId="111" xfId="0" applyNumberFormat="1" applyFont="1" applyBorder="1" applyAlignment="1">
      <alignment horizontal="center" vertical="center" wrapText="1"/>
    </xf>
    <xf numFmtId="167" fontId="10" fillId="0" borderId="122" xfId="0" applyNumberFormat="1" applyFont="1" applyBorder="1" applyAlignment="1">
      <alignment vertical="center" wrapText="1"/>
    </xf>
    <xf numFmtId="2" fontId="10" fillId="0" borderId="123" xfId="0" applyNumberFormat="1" applyFont="1" applyBorder="1" applyAlignment="1">
      <alignment vertical="center" wrapText="1"/>
    </xf>
    <xf numFmtId="167" fontId="10" fillId="0" borderId="123" xfId="0" applyNumberFormat="1" applyFont="1" applyBorder="1" applyAlignment="1">
      <alignment vertical="center" wrapText="1"/>
    </xf>
    <xf numFmtId="1" fontId="10" fillId="0" borderId="119" xfId="0" applyNumberFormat="1" applyFont="1" applyBorder="1" applyAlignment="1">
      <alignment horizontal="center" vertical="center" wrapText="1"/>
    </xf>
    <xf numFmtId="0" fontId="10" fillId="0" borderId="123" xfId="0" applyFont="1" applyBorder="1" applyAlignment="1">
      <alignment vertical="center" wrapText="1"/>
    </xf>
    <xf numFmtId="167" fontId="10" fillId="0" borderId="111" xfId="0" applyNumberFormat="1" applyFont="1" applyBorder="1" applyAlignment="1">
      <alignment vertical="center" wrapText="1"/>
    </xf>
    <xf numFmtId="2" fontId="10" fillId="0" borderId="126" xfId="0" applyNumberFormat="1" applyFont="1" applyBorder="1" applyAlignment="1">
      <alignment vertical="center" wrapText="1"/>
    </xf>
    <xf numFmtId="167" fontId="10" fillId="0" borderId="126" xfId="0" applyNumberFormat="1" applyFont="1" applyBorder="1" applyAlignment="1">
      <alignment vertical="center" wrapText="1"/>
    </xf>
    <xf numFmtId="0" fontId="79" fillId="0" borderId="123" xfId="0" applyFont="1" applyBorder="1" applyAlignment="1">
      <alignment vertical="center" wrapText="1"/>
    </xf>
    <xf numFmtId="1" fontId="10" fillId="0" borderId="73" xfId="0" applyNumberFormat="1" applyFont="1" applyBorder="1" applyAlignment="1">
      <alignment horizontal="center" vertical="center" wrapText="1"/>
    </xf>
    <xf numFmtId="167" fontId="10" fillId="0" borderId="73" xfId="0" applyNumberFormat="1" applyFont="1" applyBorder="1" applyAlignment="1">
      <alignment vertical="center" wrapText="1"/>
    </xf>
    <xf numFmtId="2" fontId="10" fillId="0" borderId="73" xfId="0" applyNumberFormat="1" applyFont="1" applyBorder="1" applyAlignment="1">
      <alignment vertical="center" wrapText="1"/>
    </xf>
    <xf numFmtId="1" fontId="79" fillId="0" borderId="77" xfId="0" applyNumberFormat="1" applyFont="1" applyBorder="1" applyAlignment="1">
      <alignment horizontal="center" vertical="center" wrapText="1"/>
    </xf>
    <xf numFmtId="1" fontId="10" fillId="0" borderId="79" xfId="0" applyNumberFormat="1" applyFont="1" applyBorder="1" applyAlignment="1">
      <alignment horizontal="center" vertical="center" wrapText="1"/>
    </xf>
    <xf numFmtId="167" fontId="10" fillId="0" borderId="78" xfId="0" applyNumberFormat="1" applyFont="1" applyBorder="1" applyAlignment="1">
      <alignment vertical="center" wrapText="1"/>
    </xf>
    <xf numFmtId="2" fontId="10" fillId="0" borderId="79" xfId="0" applyNumberFormat="1" applyFont="1" applyBorder="1" applyAlignment="1">
      <alignment vertical="center" wrapText="1"/>
    </xf>
    <xf numFmtId="167" fontId="10" fillId="0" borderId="79" xfId="0" applyNumberFormat="1" applyFont="1" applyBorder="1" applyAlignment="1">
      <alignment vertical="center" wrapText="1"/>
    </xf>
    <xf numFmtId="1" fontId="79" fillId="0" borderId="83" xfId="0" applyNumberFormat="1" applyFont="1" applyBorder="1" applyAlignment="1">
      <alignment horizontal="center" vertical="center" wrapText="1"/>
    </xf>
    <xf numFmtId="1" fontId="12" fillId="0" borderId="153" xfId="0" applyNumberFormat="1" applyFont="1" applyBorder="1" applyAlignment="1">
      <alignment horizontal="center" vertical="center" wrapText="1"/>
    </xf>
    <xf numFmtId="1" fontId="12" fillId="0" borderId="87" xfId="0" applyNumberFormat="1" applyFont="1" applyBorder="1" applyAlignment="1">
      <alignment horizontal="center" vertical="center" wrapText="1"/>
    </xf>
    <xf numFmtId="0" fontId="16" fillId="0" borderId="140" xfId="12" applyNumberFormat="1" applyFont="1" applyFill="1" applyBorder="1" applyAlignment="1">
      <alignment vertical="center" wrapText="1"/>
    </xf>
    <xf numFmtId="0" fontId="10" fillId="0" borderId="140" xfId="0" applyFont="1" applyBorder="1" applyAlignment="1">
      <alignment horizontal="left" vertical="center" wrapText="1"/>
    </xf>
    <xf numFmtId="10" fontId="10" fillId="4" borderId="154" xfId="0" applyNumberFormat="1" applyFont="1" applyFill="1" applyBorder="1" applyAlignment="1">
      <alignment horizontal="center" vertical="center" wrapText="1"/>
    </xf>
    <xf numFmtId="10" fontId="10" fillId="4" borderId="153" xfId="0" applyNumberFormat="1" applyFont="1" applyFill="1" applyBorder="1" applyAlignment="1">
      <alignment horizontal="center" vertical="center" wrapText="1"/>
    </xf>
    <xf numFmtId="10" fontId="12" fillId="0" borderId="155" xfId="0" applyNumberFormat="1" applyFont="1" applyBorder="1" applyAlignment="1">
      <alignment horizontal="center" vertical="center" wrapText="1"/>
    </xf>
    <xf numFmtId="167" fontId="12" fillId="0" borderId="154" xfId="0" applyNumberFormat="1" applyFont="1" applyBorder="1" applyAlignment="1">
      <alignment horizontal="right" vertical="center" wrapText="1"/>
    </xf>
    <xf numFmtId="1" fontId="12" fillId="0" borderId="156" xfId="0" applyNumberFormat="1" applyFont="1" applyBorder="1" applyAlignment="1">
      <alignment horizontal="center" vertical="center" wrapText="1"/>
    </xf>
    <xf numFmtId="1" fontId="12" fillId="0" borderId="89" xfId="0" applyNumberFormat="1" applyFont="1" applyBorder="1" applyAlignment="1">
      <alignment horizontal="center" vertical="center" wrapText="1"/>
    </xf>
    <xf numFmtId="167" fontId="12" fillId="0" borderId="96" xfId="0" applyNumberFormat="1" applyFont="1" applyBorder="1" applyAlignment="1">
      <alignment horizontal="center" vertical="center" wrapText="1"/>
    </xf>
    <xf numFmtId="0" fontId="16" fillId="0" borderId="23" xfId="12" applyNumberFormat="1" applyFont="1" applyFill="1" applyBorder="1" applyAlignment="1">
      <alignment vertical="center" wrapText="1"/>
    </xf>
    <xf numFmtId="10" fontId="12" fillId="0" borderId="104" xfId="0" applyNumberFormat="1" applyFont="1" applyBorder="1" applyAlignment="1">
      <alignment horizontal="center" vertical="center" wrapText="1"/>
    </xf>
    <xf numFmtId="41" fontId="11" fillId="0" borderId="99" xfId="0" applyNumberFormat="1" applyFont="1" applyBorder="1" applyAlignment="1">
      <alignment horizontal="center" vertical="center" wrapText="1"/>
    </xf>
    <xf numFmtId="0" fontId="16" fillId="0" borderId="81" xfId="12" applyNumberFormat="1" applyFont="1" applyFill="1" applyBorder="1" applyAlignment="1">
      <alignment vertical="center" wrapText="1"/>
    </xf>
    <xf numFmtId="0" fontId="16" fillId="0" borderId="81" xfId="0" applyFont="1" applyBorder="1" applyAlignment="1">
      <alignment horizontal="left" vertical="center" wrapText="1"/>
    </xf>
    <xf numFmtId="167" fontId="76" fillId="0" borderId="138" xfId="0" applyNumberFormat="1" applyFont="1" applyBorder="1" applyAlignment="1">
      <alignment horizontal="right" vertical="center"/>
    </xf>
    <xf numFmtId="0" fontId="12" fillId="0" borderId="23" xfId="0" applyFont="1" applyBorder="1" applyAlignment="1">
      <alignment horizontal="center" vertical="center" wrapText="1"/>
    </xf>
    <xf numFmtId="0" fontId="68" fillId="0" borderId="47" xfId="0" applyFont="1" applyBorder="1" applyAlignment="1">
      <alignment horizontal="left" vertical="center" wrapText="1"/>
    </xf>
    <xf numFmtId="0" fontId="10" fillId="0" borderId="128" xfId="0" applyFont="1" applyBorder="1" applyAlignment="1">
      <alignment horizontal="center" vertical="center" wrapText="1"/>
    </xf>
    <xf numFmtId="10" fontId="10" fillId="4" borderId="157" xfId="0" applyNumberFormat="1" applyFont="1" applyFill="1" applyBorder="1" applyAlignment="1">
      <alignment horizontal="center" vertical="center" wrapText="1"/>
    </xf>
    <xf numFmtId="10" fontId="10" fillId="4" borderId="158" xfId="0" applyNumberFormat="1" applyFont="1" applyFill="1" applyBorder="1" applyAlignment="1">
      <alignment horizontal="center" vertical="center" wrapText="1"/>
    </xf>
    <xf numFmtId="167" fontId="10" fillId="4" borderId="159" xfId="0" applyNumberFormat="1" applyFont="1" applyFill="1" applyBorder="1" applyAlignment="1">
      <alignment horizontal="right" vertical="center" wrapText="1"/>
    </xf>
    <xf numFmtId="2" fontId="10" fillId="4" borderId="160" xfId="0" applyNumberFormat="1" applyFont="1" applyFill="1" applyBorder="1" applyAlignment="1">
      <alignment horizontal="right" vertical="center" wrapText="1"/>
    </xf>
    <xf numFmtId="10" fontId="12" fillId="0" borderId="85" xfId="0" applyNumberFormat="1" applyFont="1" applyBorder="1" applyAlignment="1">
      <alignment horizontal="center" vertical="center" wrapText="1"/>
    </xf>
    <xf numFmtId="1" fontId="80" fillId="0" borderId="153" xfId="0" applyNumberFormat="1" applyFont="1" applyBorder="1" applyAlignment="1">
      <alignment horizontal="center" vertical="center" wrapText="1"/>
    </xf>
    <xf numFmtId="167" fontId="10" fillId="4" borderId="161" xfId="0" applyNumberFormat="1" applyFont="1" applyFill="1" applyBorder="1" applyAlignment="1">
      <alignment horizontal="right" vertical="center" wrapText="1"/>
    </xf>
    <xf numFmtId="0" fontId="16" fillId="0" borderId="46" xfId="12" applyNumberFormat="1" applyFont="1" applyFill="1" applyBorder="1" applyAlignment="1">
      <alignment vertical="center" wrapText="1"/>
    </xf>
    <xf numFmtId="9" fontId="10" fillId="0" borderId="46" xfId="0" applyNumberFormat="1" applyFont="1" applyBorder="1" applyAlignment="1">
      <alignment horizontal="left" vertical="center" wrapText="1"/>
    </xf>
    <xf numFmtId="0" fontId="10" fillId="0" borderId="162" xfId="0" applyFont="1" applyBorder="1" applyAlignment="1">
      <alignment horizontal="center" vertical="center" wrapText="1"/>
    </xf>
    <xf numFmtId="1" fontId="12" fillId="0" borderId="163" xfId="0" applyNumberFormat="1" applyFont="1" applyBorder="1" applyAlignment="1">
      <alignment horizontal="center" vertical="center" wrapText="1"/>
    </xf>
    <xf numFmtId="1" fontId="12" fillId="0" borderId="164" xfId="0" applyNumberFormat="1" applyFont="1" applyBorder="1" applyAlignment="1">
      <alignment horizontal="center" vertical="center" wrapText="1"/>
    </xf>
    <xf numFmtId="0" fontId="12" fillId="0" borderId="81" xfId="0" applyFont="1" applyBorder="1" applyAlignment="1">
      <alignment horizontal="center" vertical="center" wrapText="1"/>
    </xf>
    <xf numFmtId="0" fontId="7" fillId="0" borderId="81" xfId="12" applyNumberFormat="1" applyFont="1" applyFill="1" applyBorder="1" applyAlignment="1">
      <alignment vertical="center" wrapText="1"/>
    </xf>
    <xf numFmtId="1" fontId="76" fillId="0" borderId="139" xfId="0" applyNumberFormat="1" applyFont="1" applyBorder="1" applyAlignment="1">
      <alignment horizontal="center" vertical="center" wrapText="1"/>
    </xf>
    <xf numFmtId="167" fontId="76" fillId="0" borderId="139" xfId="0" applyNumberFormat="1" applyFont="1" applyBorder="1" applyAlignment="1">
      <alignment vertical="center" wrapText="1"/>
    </xf>
    <xf numFmtId="2" fontId="76" fillId="0" borderId="139" xfId="0" applyNumberFormat="1" applyFont="1" applyBorder="1" applyAlignment="1">
      <alignment vertical="center" wrapText="1"/>
    </xf>
    <xf numFmtId="1" fontId="76" fillId="0" borderId="95" xfId="0" applyNumberFormat="1" applyFont="1" applyBorder="1" applyAlignment="1">
      <alignment horizontal="center" vertical="center"/>
    </xf>
    <xf numFmtId="1" fontId="76" fillId="0" borderId="79" xfId="0" applyNumberFormat="1" applyFont="1" applyBorder="1" applyAlignment="1">
      <alignment horizontal="center" vertical="center" wrapText="1"/>
    </xf>
    <xf numFmtId="167" fontId="76" fillId="0" borderId="78" xfId="0" applyNumberFormat="1" applyFont="1" applyBorder="1" applyAlignment="1">
      <alignment vertical="center" wrapText="1"/>
    </xf>
    <xf numFmtId="2" fontId="76" fillId="0" borderId="79" xfId="0" applyNumberFormat="1" applyFont="1" applyBorder="1" applyAlignment="1">
      <alignment vertical="center" wrapText="1"/>
    </xf>
    <xf numFmtId="167" fontId="76" fillId="0" borderId="79" xfId="0" applyNumberFormat="1" applyFont="1" applyBorder="1" applyAlignment="1">
      <alignment vertical="center" wrapText="1"/>
    </xf>
    <xf numFmtId="1" fontId="76" fillId="0" borderId="83" xfId="0" applyNumberFormat="1" applyFont="1" applyBorder="1" applyAlignment="1">
      <alignment horizontal="center" vertical="center"/>
    </xf>
    <xf numFmtId="1" fontId="10" fillId="0" borderId="139" xfId="0" applyNumberFormat="1" applyFont="1" applyBorder="1" applyAlignment="1">
      <alignment horizontal="center" vertical="center" wrapText="1"/>
    </xf>
    <xf numFmtId="167" fontId="10" fillId="0" borderId="139" xfId="0" applyNumberFormat="1" applyFont="1" applyBorder="1" applyAlignment="1">
      <alignment vertical="center" wrapText="1"/>
    </xf>
    <xf numFmtId="2" fontId="10" fillId="0" borderId="139" xfId="0" applyNumberFormat="1" applyFont="1" applyBorder="1" applyAlignment="1">
      <alignment vertical="center" wrapText="1"/>
    </xf>
    <xf numFmtId="174" fontId="10" fillId="0" borderId="79" xfId="0" applyNumberFormat="1" applyFont="1" applyBorder="1" applyAlignment="1">
      <alignment vertical="center" wrapText="1"/>
    </xf>
    <xf numFmtId="0" fontId="16" fillId="0" borderId="23" xfId="12" quotePrefix="1" applyNumberFormat="1" applyFont="1" applyFill="1" applyBorder="1" applyAlignment="1">
      <alignment vertical="center" wrapText="1"/>
    </xf>
    <xf numFmtId="10" fontId="12" fillId="0" borderId="97" xfId="0" applyNumberFormat="1" applyFont="1" applyBorder="1" applyAlignment="1">
      <alignment horizontal="center" vertical="center" wrapText="1"/>
    </xf>
    <xf numFmtId="0" fontId="16" fillId="0" borderId="23" xfId="12" applyNumberFormat="1" applyFont="1" applyFill="1" applyBorder="1" applyAlignment="1">
      <alignment horizontal="left" vertical="center" wrapText="1"/>
    </xf>
    <xf numFmtId="10" fontId="10" fillId="0" borderId="85" xfId="0" applyNumberFormat="1" applyFont="1" applyBorder="1" applyAlignment="1">
      <alignment horizontal="center" vertical="center" wrapText="1"/>
    </xf>
    <xf numFmtId="1" fontId="80" fillId="0" borderId="165" xfId="0" applyNumberFormat="1" applyFont="1" applyBorder="1" applyAlignment="1">
      <alignment horizontal="center" vertical="center" wrapText="1"/>
    </xf>
    <xf numFmtId="10" fontId="79" fillId="0" borderId="93" xfId="0" applyNumberFormat="1" applyFont="1" applyBorder="1" applyAlignment="1">
      <alignment horizontal="center" vertical="center" wrapText="1"/>
    </xf>
    <xf numFmtId="10" fontId="79" fillId="0" borderId="144" xfId="0" applyNumberFormat="1" applyFont="1" applyBorder="1" applyAlignment="1">
      <alignment horizontal="center" vertical="center" wrapText="1"/>
    </xf>
    <xf numFmtId="1" fontId="12" fillId="0" borderId="139" xfId="0" applyNumberFormat="1" applyFont="1" applyBorder="1" applyAlignment="1">
      <alignment horizontal="center" vertical="center" wrapText="1"/>
    </xf>
    <xf numFmtId="166" fontId="66" fillId="5" borderId="0" xfId="0" applyNumberFormat="1" applyFont="1" applyFill="1" applyAlignment="1">
      <alignment vertical="center"/>
    </xf>
    <xf numFmtId="10" fontId="79" fillId="0" borderId="103" xfId="0" applyNumberFormat="1" applyFont="1" applyBorder="1" applyAlignment="1">
      <alignment horizontal="center" vertical="center" wrapText="1"/>
    </xf>
    <xf numFmtId="10" fontId="79" fillId="0" borderId="164" xfId="0" applyNumberFormat="1" applyFont="1" applyBorder="1" applyAlignment="1">
      <alignment horizontal="center" vertical="center" wrapText="1"/>
    </xf>
    <xf numFmtId="1" fontId="12" fillId="0" borderId="79" xfId="0" applyNumberFormat="1" applyFont="1" applyBorder="1" applyAlignment="1">
      <alignment horizontal="center" vertical="center" wrapText="1"/>
    </xf>
    <xf numFmtId="10" fontId="12" fillId="0" borderId="136" xfId="0" applyNumberFormat="1" applyFont="1" applyBorder="1" applyAlignment="1">
      <alignment horizontal="center" vertical="center" wrapText="1"/>
    </xf>
    <xf numFmtId="10" fontId="12" fillId="0" borderId="107" xfId="0" applyNumberFormat="1" applyFont="1" applyBorder="1" applyAlignment="1">
      <alignment horizontal="center" vertical="center" wrapText="1"/>
    </xf>
    <xf numFmtId="0" fontId="7" fillId="0" borderId="7" xfId="11" applyFont="1" applyBorder="1" applyAlignment="1">
      <alignment vertical="center" wrapText="1"/>
    </xf>
    <xf numFmtId="167" fontId="84" fillId="0" borderId="79" xfId="0" applyNumberFormat="1" applyFont="1" applyBorder="1" applyAlignment="1">
      <alignment horizontal="right" vertical="center" wrapText="1"/>
    </xf>
    <xf numFmtId="10" fontId="12" fillId="0" borderId="87" xfId="0" applyNumberFormat="1" applyFont="1" applyBorder="1" applyAlignment="1">
      <alignment horizontal="center" vertical="center" wrapText="1"/>
    </xf>
    <xf numFmtId="1" fontId="12" fillId="0" borderId="145" xfId="0" applyNumberFormat="1" applyFont="1" applyBorder="1" applyAlignment="1">
      <alignment horizontal="center" vertical="center" wrapText="1"/>
    </xf>
    <xf numFmtId="0" fontId="7" fillId="0" borderId="140" xfId="11" applyFont="1" applyBorder="1" applyAlignment="1">
      <alignment vertical="center" wrapText="1"/>
    </xf>
    <xf numFmtId="0" fontId="76" fillId="0" borderId="78" xfId="0" applyFont="1" applyBorder="1" applyAlignment="1">
      <alignment horizontal="right" vertical="center"/>
    </xf>
    <xf numFmtId="10" fontId="66" fillId="5" borderId="0" xfId="0" applyNumberFormat="1" applyFont="1" applyFill="1" applyAlignment="1">
      <alignment vertical="center"/>
    </xf>
    <xf numFmtId="9" fontId="66" fillId="5" borderId="0" xfId="0" applyNumberFormat="1" applyFont="1" applyFill="1" applyAlignment="1">
      <alignment vertical="center"/>
    </xf>
    <xf numFmtId="0" fontId="79" fillId="18" borderId="132" xfId="0" applyFont="1" applyFill="1" applyBorder="1" applyAlignment="1">
      <alignment horizontal="center" vertical="center" wrapText="1"/>
    </xf>
    <xf numFmtId="0" fontId="79" fillId="18" borderId="133" xfId="0" applyFont="1" applyFill="1" applyBorder="1" applyAlignment="1">
      <alignment horizontal="center" vertical="center" wrapText="1"/>
    </xf>
    <xf numFmtId="0" fontId="79" fillId="18" borderId="134" xfId="0" applyFont="1" applyFill="1" applyBorder="1" applyAlignment="1">
      <alignment horizontal="center" vertical="center" wrapText="1"/>
    </xf>
    <xf numFmtId="0" fontId="79" fillId="18" borderId="135" xfId="0" applyFont="1" applyFill="1" applyBorder="1" applyAlignment="1">
      <alignment horizontal="center" vertical="center" wrapText="1"/>
    </xf>
    <xf numFmtId="0" fontId="79" fillId="18" borderId="136" xfId="0" applyFont="1" applyFill="1" applyBorder="1" applyAlignment="1">
      <alignment horizontal="center" vertical="center" wrapText="1"/>
    </xf>
    <xf numFmtId="0" fontId="79" fillId="18" borderId="107" xfId="0" applyFont="1" applyFill="1" applyBorder="1" applyAlignment="1">
      <alignment horizontal="center" vertical="center" wrapText="1"/>
    </xf>
    <xf numFmtId="0" fontId="66" fillId="5" borderId="0" xfId="0" applyFont="1" applyFill="1"/>
    <xf numFmtId="0" fontId="68" fillId="0" borderId="53" xfId="0" applyFont="1" applyBorder="1" applyAlignment="1">
      <alignment wrapText="1"/>
    </xf>
    <xf numFmtId="167" fontId="67" fillId="0" borderId="0" xfId="0" applyNumberFormat="1" applyFont="1"/>
    <xf numFmtId="166" fontId="66" fillId="0" borderId="0" xfId="0" applyNumberFormat="1" applyFont="1"/>
    <xf numFmtId="0" fontId="68" fillId="0" borderId="45" xfId="0" applyFont="1" applyBorder="1"/>
    <xf numFmtId="0" fontId="68" fillId="0" borderId="177" xfId="0" applyFont="1" applyBorder="1" applyAlignment="1">
      <alignment wrapText="1"/>
    </xf>
    <xf numFmtId="0" fontId="68" fillId="0" borderId="178" xfId="0" applyFont="1" applyBorder="1" applyAlignment="1">
      <alignment horizontal="center" vertical="center" wrapText="1"/>
    </xf>
    <xf numFmtId="0" fontId="11" fillId="0" borderId="0" xfId="0" applyFont="1"/>
    <xf numFmtId="0" fontId="87" fillId="5" borderId="0" xfId="14" applyFont="1" applyFill="1"/>
    <xf numFmtId="0" fontId="85" fillId="0" borderId="0" xfId="14"/>
    <xf numFmtId="0" fontId="89" fillId="2" borderId="7" xfId="14" applyFont="1" applyFill="1" applyBorder="1" applyAlignment="1">
      <alignment horizontal="center" vertical="center" wrapText="1"/>
    </xf>
    <xf numFmtId="0" fontId="91" fillId="2" borderId="180" xfId="14" applyFont="1" applyFill="1" applyBorder="1" applyAlignment="1">
      <alignment horizontal="center" vertical="center" wrapText="1"/>
    </xf>
    <xf numFmtId="0" fontId="92" fillId="2" borderId="180" xfId="14" applyFont="1" applyFill="1" applyBorder="1" applyAlignment="1">
      <alignment horizontal="center"/>
    </xf>
    <xf numFmtId="0" fontId="89" fillId="19" borderId="7" xfId="14" applyFont="1" applyFill="1" applyBorder="1" applyAlignment="1">
      <alignment vertical="center" wrapText="1"/>
    </xf>
    <xf numFmtId="0" fontId="93" fillId="19" borderId="7" xfId="14" applyFont="1" applyFill="1" applyBorder="1"/>
    <xf numFmtId="0" fontId="89" fillId="20" borderId="7" xfId="14" applyFont="1" applyFill="1" applyBorder="1" applyAlignment="1">
      <alignment vertical="center" wrapText="1"/>
    </xf>
    <xf numFmtId="0" fontId="89" fillId="20" borderId="7" xfId="14" applyFont="1" applyFill="1" applyBorder="1" applyAlignment="1">
      <alignment horizontal="center" vertical="center" wrapText="1"/>
    </xf>
    <xf numFmtId="0" fontId="94" fillId="20" borderId="7" xfId="14" applyFont="1" applyFill="1" applyBorder="1"/>
    <xf numFmtId="0" fontId="93" fillId="20" borderId="7" xfId="14" applyFont="1" applyFill="1" applyBorder="1"/>
    <xf numFmtId="0" fontId="95" fillId="0" borderId="7" xfId="14" applyFont="1" applyBorder="1" applyAlignment="1">
      <alignment vertical="center" wrapText="1"/>
    </xf>
    <xf numFmtId="0" fontId="95" fillId="0" borderId="7" xfId="14" applyFont="1" applyBorder="1" applyAlignment="1">
      <alignment horizontal="center" vertical="center" wrapText="1"/>
    </xf>
    <xf numFmtId="0" fontId="94" fillId="0" borderId="7" xfId="14" applyFont="1" applyBorder="1"/>
    <xf numFmtId="0" fontId="93" fillId="0" borderId="7" xfId="14" applyFont="1" applyBorder="1"/>
    <xf numFmtId="0" fontId="89" fillId="0" borderId="7" xfId="14" applyFont="1" applyBorder="1" applyAlignment="1">
      <alignment vertical="center" wrapText="1"/>
    </xf>
    <xf numFmtId="0" fontId="89" fillId="0" borderId="7" xfId="14" applyFont="1" applyBorder="1" applyAlignment="1">
      <alignment horizontal="center" vertical="center" wrapText="1"/>
    </xf>
    <xf numFmtId="0" fontId="94" fillId="0" borderId="7" xfId="14" applyFont="1" applyBorder="1" applyAlignment="1">
      <alignment vertical="center" wrapText="1"/>
    </xf>
    <xf numFmtId="0" fontId="93" fillId="0" borderId="7" xfId="14" applyFont="1" applyBorder="1" applyAlignment="1">
      <alignment horizontal="center" vertical="center" wrapText="1"/>
    </xf>
    <xf numFmtId="0" fontId="85" fillId="0" borderId="0" xfId="14" applyAlignment="1">
      <alignment vertical="center"/>
    </xf>
    <xf numFmtId="0" fontId="95" fillId="0" borderId="7" xfId="14" applyFont="1" applyBorder="1" applyAlignment="1">
      <alignment horizontal="left" vertical="center" wrapText="1"/>
    </xf>
    <xf numFmtId="9" fontId="95" fillId="0" borderId="7" xfId="14" applyNumberFormat="1" applyFont="1" applyBorder="1" applyAlignment="1">
      <alignment horizontal="center" vertical="center" wrapText="1"/>
    </xf>
    <xf numFmtId="0" fontId="89" fillId="20" borderId="7" xfId="14" applyFont="1" applyFill="1" applyBorder="1" applyAlignment="1">
      <alignment vertical="top" wrapText="1"/>
    </xf>
    <xf numFmtId="0" fontId="95" fillId="20" borderId="7" xfId="14" applyFont="1" applyFill="1" applyBorder="1" applyAlignment="1">
      <alignment vertical="top" wrapText="1"/>
    </xf>
    <xf numFmtId="0" fontId="95" fillId="20" borderId="7" xfId="14" applyFont="1" applyFill="1" applyBorder="1" applyAlignment="1">
      <alignment horizontal="center" vertical="top" wrapText="1"/>
    </xf>
    <xf numFmtId="0" fontId="95" fillId="20" borderId="7" xfId="14" applyFont="1" applyFill="1" applyBorder="1" applyAlignment="1">
      <alignment vertical="center" wrapText="1"/>
    </xf>
    <xf numFmtId="0" fontId="95" fillId="20" borderId="7" xfId="14" applyFont="1" applyFill="1" applyBorder="1" applyAlignment="1">
      <alignment horizontal="left" vertical="top" wrapText="1"/>
    </xf>
    <xf numFmtId="0" fontId="93" fillId="20" borderId="7" xfId="14" applyFont="1" applyFill="1" applyBorder="1" applyAlignment="1">
      <alignment vertical="top" wrapText="1"/>
    </xf>
    <xf numFmtId="0" fontId="89" fillId="0" borderId="7" xfId="14" applyFont="1" applyBorder="1" applyAlignment="1">
      <alignment vertical="top" wrapText="1"/>
    </xf>
    <xf numFmtId="0" fontId="95" fillId="0" borderId="7" xfId="14" applyFont="1" applyBorder="1" applyAlignment="1">
      <alignment vertical="top" wrapText="1"/>
    </xf>
    <xf numFmtId="0" fontId="95" fillId="0" borderId="7" xfId="14" applyFont="1" applyBorder="1" applyAlignment="1">
      <alignment horizontal="center" vertical="top" wrapText="1"/>
    </xf>
    <xf numFmtId="0" fontId="94" fillId="0" borderId="7" xfId="14" applyFont="1" applyBorder="1" applyAlignment="1">
      <alignment vertical="top" wrapText="1"/>
    </xf>
    <xf numFmtId="0" fontId="93" fillId="0" borderId="7" xfId="14" applyFont="1" applyBorder="1" applyAlignment="1">
      <alignment vertical="top" wrapText="1"/>
    </xf>
    <xf numFmtId="0" fontId="85" fillId="0" borderId="0" xfId="14" applyAlignment="1">
      <alignment wrapText="1"/>
    </xf>
    <xf numFmtId="0" fontId="93" fillId="0" borderId="7" xfId="14" applyFont="1" applyBorder="1" applyAlignment="1">
      <alignment vertical="center" wrapText="1"/>
    </xf>
    <xf numFmtId="0" fontId="89" fillId="0" borderId="0" xfId="14" applyFont="1" applyAlignment="1">
      <alignment vertical="center" wrapText="1"/>
    </xf>
    <xf numFmtId="0" fontId="89" fillId="0" borderId="0" xfId="14" applyFont="1" applyAlignment="1">
      <alignment horizontal="center" vertical="center" wrapText="1"/>
    </xf>
    <xf numFmtId="0" fontId="94" fillId="0" borderId="0" xfId="14" applyFont="1"/>
    <xf numFmtId="0" fontId="93" fillId="0" borderId="0" xfId="14" applyFont="1"/>
    <xf numFmtId="0" fontId="96" fillId="0" borderId="0" xfId="15" applyFont="1"/>
    <xf numFmtId="167" fontId="75" fillId="17" borderId="56" xfId="0" applyNumberFormat="1" applyFont="1" applyFill="1" applyBorder="1" applyAlignment="1">
      <alignment vertical="center"/>
    </xf>
    <xf numFmtId="0" fontId="10" fillId="17" borderId="49" xfId="0" applyFont="1" applyFill="1" applyBorder="1" applyAlignment="1">
      <alignment horizontal="center" vertical="center" wrapText="1"/>
    </xf>
    <xf numFmtId="0" fontId="10" fillId="17" borderId="18" xfId="0" applyFont="1" applyFill="1" applyBorder="1" applyAlignment="1">
      <alignment horizontal="center" vertical="center" wrapText="1"/>
    </xf>
    <xf numFmtId="0" fontId="10" fillId="17" borderId="169" xfId="0" applyFont="1" applyFill="1" applyBorder="1" applyAlignment="1">
      <alignment horizontal="center" vertical="center" wrapText="1"/>
    </xf>
    <xf numFmtId="0" fontId="10" fillId="17" borderId="14" xfId="0" applyFont="1" applyFill="1" applyBorder="1" applyAlignment="1">
      <alignment horizontal="center" vertical="center" wrapText="1"/>
    </xf>
    <xf numFmtId="2" fontId="10" fillId="4" borderId="7" xfId="0" applyNumberFormat="1" applyFont="1" applyFill="1" applyBorder="1" applyAlignment="1">
      <alignment horizontal="right" vertical="center" wrapText="1"/>
    </xf>
    <xf numFmtId="167" fontId="10" fillId="4" borderId="7" xfId="0" applyNumberFormat="1" applyFont="1" applyFill="1" applyBorder="1" applyAlignment="1">
      <alignment horizontal="right" vertical="center" wrapText="1"/>
    </xf>
    <xf numFmtId="10" fontId="10" fillId="4" borderId="7" xfId="0" applyNumberFormat="1" applyFont="1" applyFill="1" applyBorder="1" applyAlignment="1">
      <alignment horizontal="center" vertical="center" wrapText="1"/>
    </xf>
    <xf numFmtId="0" fontId="10" fillId="0" borderId="7" xfId="0" quotePrefix="1" applyFont="1" applyBorder="1" applyAlignment="1">
      <alignment horizontal="center" vertical="center" wrapText="1"/>
    </xf>
    <xf numFmtId="0" fontId="12" fillId="0" borderId="7" xfId="0" applyFont="1" applyBorder="1" applyAlignment="1">
      <alignment horizontal="center" vertical="center" wrapText="1"/>
    </xf>
    <xf numFmtId="1" fontId="12" fillId="0" borderId="7" xfId="0" applyNumberFormat="1" applyFont="1" applyBorder="1" applyAlignment="1">
      <alignment horizontal="center" vertical="center" wrapText="1"/>
    </xf>
    <xf numFmtId="167" fontId="12" fillId="0" borderId="7" xfId="0" applyNumberFormat="1" applyFont="1" applyBorder="1" applyAlignment="1">
      <alignment horizontal="right" vertical="center" wrapText="1"/>
    </xf>
    <xf numFmtId="0" fontId="10" fillId="0" borderId="7" xfId="0" applyFont="1" applyBorder="1" applyAlignment="1">
      <alignment horizontal="center" vertical="center" wrapText="1"/>
    </xf>
    <xf numFmtId="0" fontId="68" fillId="0" borderId="7" xfId="0" applyFont="1" applyBorder="1" applyAlignment="1">
      <alignment horizontal="left" vertical="center" wrapText="1"/>
    </xf>
    <xf numFmtId="167" fontId="12" fillId="0" borderId="93" xfId="0" quotePrefix="1" applyNumberFormat="1" applyFont="1" applyBorder="1" applyAlignment="1">
      <alignment horizontal="center" vertical="center" wrapText="1"/>
    </xf>
    <xf numFmtId="167" fontId="12" fillId="0" borderId="96" xfId="0" quotePrefix="1" applyNumberFormat="1" applyFont="1" applyBorder="1" applyAlignment="1">
      <alignment horizontal="center" vertical="center" wrapText="1"/>
    </xf>
    <xf numFmtId="1" fontId="12" fillId="0" borderId="133" xfId="0" quotePrefix="1" applyNumberFormat="1" applyFont="1" applyBorder="1" applyAlignment="1">
      <alignment horizontal="center" vertical="center" wrapText="1"/>
    </xf>
    <xf numFmtId="167" fontId="5" fillId="0" borderId="1" xfId="1" applyNumberFormat="1" applyFont="1" applyBorder="1" applyAlignment="1">
      <alignment horizontal="center" vertical="center" wrapText="1"/>
    </xf>
    <xf numFmtId="167" fontId="10" fillId="0" borderId="93" xfId="0" applyNumberFormat="1" applyFont="1" applyBorder="1" applyAlignment="1">
      <alignment horizontal="center" vertical="center" wrapText="1"/>
    </xf>
    <xf numFmtId="167" fontId="10" fillId="0" borderId="103" xfId="0" applyNumberFormat="1" applyFont="1" applyBorder="1" applyAlignment="1">
      <alignment horizontal="center" vertical="center" wrapText="1"/>
    </xf>
    <xf numFmtId="167" fontId="10" fillId="0" borderId="96" xfId="0" quotePrefix="1" applyNumberFormat="1" applyFont="1" applyBorder="1" applyAlignment="1">
      <alignment horizontal="center" vertical="center" wrapText="1"/>
    </xf>
    <xf numFmtId="0" fontId="9" fillId="0" borderId="0" xfId="7" applyFont="1" applyAlignment="1" applyProtection="1">
      <alignment horizontal="left" vertical="center"/>
    </xf>
    <xf numFmtId="0" fontId="34" fillId="3" borderId="7"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12" xfId="0" applyFont="1" applyFill="1" applyBorder="1" applyAlignment="1">
      <alignment horizontal="center" vertical="center" wrapText="1"/>
    </xf>
    <xf numFmtId="0" fontId="99" fillId="3" borderId="7" xfId="0" applyFont="1" applyFill="1" applyBorder="1" applyAlignment="1">
      <alignment horizontal="center" vertical="center" wrapText="1"/>
    </xf>
    <xf numFmtId="0" fontId="99" fillId="3" borderId="20" xfId="0" applyFont="1" applyFill="1" applyBorder="1" applyAlignment="1">
      <alignment horizontal="center" vertical="center" wrapText="1"/>
    </xf>
    <xf numFmtId="0" fontId="99" fillId="3" borderId="12" xfId="0" applyFont="1" applyFill="1" applyBorder="1" applyAlignment="1">
      <alignment horizontal="center" vertical="center" wrapText="1"/>
    </xf>
    <xf numFmtId="0" fontId="100" fillId="10" borderId="21" xfId="0" applyFont="1" applyFill="1" applyBorder="1" applyAlignment="1">
      <alignment horizontal="left" vertical="top" wrapText="1"/>
    </xf>
    <xf numFmtId="0" fontId="100" fillId="10" borderId="12" xfId="0" applyFont="1" applyFill="1" applyBorder="1" applyAlignment="1">
      <alignment horizontal="left" vertical="top" wrapText="1"/>
    </xf>
    <xf numFmtId="0" fontId="25" fillId="5" borderId="18" xfId="0" applyFont="1" applyFill="1" applyBorder="1" applyAlignment="1">
      <alignment horizontal="center" vertical="top" wrapText="1"/>
    </xf>
    <xf numFmtId="0" fontId="25" fillId="5" borderId="10" xfId="0" applyFont="1" applyFill="1" applyBorder="1" applyAlignment="1">
      <alignment horizontal="left" vertical="top" wrapText="1"/>
    </xf>
    <xf numFmtId="0" fontId="25" fillId="5" borderId="7" xfId="0" applyFont="1" applyFill="1" applyBorder="1" applyAlignment="1">
      <alignment horizontal="center" vertical="top" wrapText="1"/>
    </xf>
    <xf numFmtId="0" fontId="25" fillId="5" borderId="10" xfId="0" applyFont="1" applyFill="1" applyBorder="1" applyAlignment="1">
      <alignment horizontal="center" vertical="top" wrapText="1"/>
    </xf>
    <xf numFmtId="0" fontId="25" fillId="0" borderId="10" xfId="0" applyFont="1" applyBorder="1" applyAlignment="1">
      <alignment vertical="top" wrapText="1"/>
    </xf>
    <xf numFmtId="0" fontId="25" fillId="5" borderId="7" xfId="0" applyFont="1" applyFill="1" applyBorder="1" applyAlignment="1">
      <alignment horizontal="left" vertical="top" wrapText="1"/>
    </xf>
    <xf numFmtId="0" fontId="25" fillId="0" borderId="7" xfId="0" applyFont="1" applyBorder="1" applyAlignment="1">
      <alignment vertical="top" wrapText="1"/>
    </xf>
    <xf numFmtId="0" fontId="25" fillId="5" borderId="7" xfId="0" applyFont="1" applyFill="1" applyBorder="1" applyAlignment="1">
      <alignment vertical="top" wrapText="1"/>
    </xf>
    <xf numFmtId="0" fontId="25" fillId="5" borderId="7" xfId="0" quotePrefix="1" applyFont="1" applyFill="1" applyBorder="1" applyAlignment="1">
      <alignment vertical="top" wrapText="1"/>
    </xf>
    <xf numFmtId="0" fontId="100" fillId="0" borderId="7" xfId="0" applyFont="1" applyBorder="1" applyAlignment="1">
      <alignment vertical="top" wrapText="1"/>
    </xf>
    <xf numFmtId="0" fontId="25" fillId="5" borderId="181" xfId="0" applyFont="1" applyFill="1" applyBorder="1" applyAlignment="1">
      <alignment vertical="top" wrapText="1"/>
    </xf>
    <xf numFmtId="0" fontId="25" fillId="5" borderId="18" xfId="0" applyFont="1" applyFill="1" applyBorder="1" applyAlignment="1">
      <alignment vertical="top" wrapText="1"/>
    </xf>
    <xf numFmtId="0" fontId="25" fillId="5" borderId="182" xfId="0" applyFont="1" applyFill="1" applyBorder="1" applyAlignment="1">
      <alignment vertical="top" wrapText="1"/>
    </xf>
    <xf numFmtId="0" fontId="100" fillId="5" borderId="7" xfId="0" applyFont="1" applyFill="1" applyBorder="1" applyAlignment="1">
      <alignment vertical="top" wrapText="1"/>
    </xf>
    <xf numFmtId="0" fontId="100" fillId="5" borderId="7" xfId="0" applyFont="1" applyFill="1" applyBorder="1" applyAlignment="1">
      <alignment horizontal="center" vertical="top" wrapText="1"/>
    </xf>
    <xf numFmtId="0" fontId="101" fillId="5" borderId="18" xfId="0" applyFont="1" applyFill="1" applyBorder="1" applyAlignment="1">
      <alignment vertical="top" wrapText="1"/>
    </xf>
    <xf numFmtId="0" fontId="101" fillId="5" borderId="7" xfId="0" applyFont="1" applyFill="1" applyBorder="1" applyAlignment="1">
      <alignment horizontal="left" vertical="top" wrapText="1"/>
    </xf>
    <xf numFmtId="0" fontId="100" fillId="5" borderId="7" xfId="0" applyFont="1" applyFill="1" applyBorder="1" applyAlignment="1">
      <alignment horizontal="left" vertical="top" wrapText="1"/>
    </xf>
    <xf numFmtId="0" fontId="101" fillId="5" borderId="7" xfId="0" applyFont="1" applyFill="1" applyBorder="1" applyAlignment="1">
      <alignment vertical="top" wrapText="1"/>
    </xf>
    <xf numFmtId="0" fontId="25" fillId="5" borderId="0" xfId="0" applyFont="1" applyFill="1" applyAlignment="1">
      <alignment horizontal="left" vertical="top" wrapText="1"/>
    </xf>
    <xf numFmtId="0" fontId="25" fillId="0" borderId="0" xfId="0" quotePrefix="1" applyFont="1" applyAlignment="1">
      <alignment vertical="top" wrapText="1"/>
    </xf>
    <xf numFmtId="0" fontId="101" fillId="5" borderId="0" xfId="0" applyFont="1" applyFill="1" applyAlignment="1">
      <alignment vertical="top" wrapText="1"/>
    </xf>
    <xf numFmtId="0" fontId="100" fillId="5" borderId="0" xfId="0" applyFont="1" applyFill="1" applyAlignment="1">
      <alignment horizontal="left" vertical="top" wrapText="1"/>
    </xf>
    <xf numFmtId="41" fontId="25" fillId="5" borderId="0" xfId="0" applyNumberFormat="1" applyFont="1" applyFill="1" applyAlignment="1">
      <alignment horizontal="left" vertical="top" wrapText="1"/>
    </xf>
    <xf numFmtId="9" fontId="25" fillId="5" borderId="0" xfId="0" applyNumberFormat="1" applyFont="1" applyFill="1" applyAlignment="1">
      <alignment horizontal="left" vertical="top" wrapText="1"/>
    </xf>
    <xf numFmtId="43" fontId="25" fillId="5" borderId="0" xfId="0" applyNumberFormat="1" applyFont="1" applyFill="1" applyAlignment="1">
      <alignment horizontal="left" vertical="top" wrapText="1"/>
    </xf>
    <xf numFmtId="10" fontId="25" fillId="5" borderId="0" xfId="0" applyNumberFormat="1" applyFont="1" applyFill="1" applyAlignment="1">
      <alignment horizontal="left" vertical="top" wrapText="1"/>
    </xf>
    <xf numFmtId="0" fontId="101" fillId="5" borderId="0" xfId="0" applyFont="1" applyFill="1" applyAlignment="1">
      <alignment horizontal="left" vertical="top" wrapText="1"/>
    </xf>
    <xf numFmtId="0" fontId="25" fillId="5" borderId="0" xfId="0" applyFont="1" applyFill="1" applyAlignment="1">
      <alignment horizontal="center" vertical="top" wrapText="1"/>
    </xf>
    <xf numFmtId="10" fontId="25" fillId="5" borderId="0" xfId="0" applyNumberFormat="1" applyFont="1" applyFill="1" applyAlignment="1">
      <alignment horizontal="center" vertical="top" wrapText="1"/>
    </xf>
    <xf numFmtId="0" fontId="100" fillId="5" borderId="0" xfId="0" applyFont="1" applyFill="1" applyAlignment="1">
      <alignment vertical="top" wrapText="1"/>
    </xf>
    <xf numFmtId="0" fontId="14" fillId="3" borderId="7" xfId="0" applyFont="1" applyFill="1" applyBorder="1" applyAlignment="1">
      <alignment horizontal="left" vertical="center" wrapText="1"/>
    </xf>
    <xf numFmtId="0" fontId="7" fillId="3" borderId="0" xfId="0" applyFont="1" applyFill="1"/>
    <xf numFmtId="0" fontId="102" fillId="0" borderId="1" xfId="0" applyFont="1" applyBorder="1" applyAlignment="1">
      <alignment horizontal="left" vertical="top" wrapText="1"/>
    </xf>
    <xf numFmtId="0" fontId="102" fillId="0" borderId="1" xfId="0" quotePrefix="1" applyFont="1" applyBorder="1" applyAlignment="1">
      <alignment horizontal="left" vertical="top" wrapText="1"/>
    </xf>
    <xf numFmtId="0" fontId="102" fillId="0" borderId="4" xfId="0" quotePrefix="1" applyFont="1" applyBorder="1" applyAlignment="1">
      <alignment horizontal="left" vertical="top" wrapText="1"/>
    </xf>
    <xf numFmtId="0" fontId="102" fillId="0" borderId="4" xfId="0" applyFont="1" applyBorder="1" applyAlignment="1">
      <alignment horizontal="left" vertical="top" wrapText="1"/>
    </xf>
    <xf numFmtId="0" fontId="102" fillId="0" borderId="7" xfId="0" quotePrefix="1" applyFont="1" applyBorder="1" applyAlignment="1">
      <alignment horizontal="left" vertical="top" wrapText="1"/>
    </xf>
    <xf numFmtId="0" fontId="102" fillId="0" borderId="7" xfId="0" applyFont="1" applyBorder="1" applyAlignment="1">
      <alignment horizontal="left" vertical="top" wrapText="1"/>
    </xf>
    <xf numFmtId="0" fontId="102" fillId="0" borderId="1" xfId="0" applyFont="1" applyBorder="1" applyAlignment="1">
      <alignment horizontal="center" vertical="center" wrapText="1"/>
    </xf>
    <xf numFmtId="3" fontId="102" fillId="0" borderId="1" xfId="0" applyNumberFormat="1" applyFont="1" applyBorder="1" applyAlignment="1">
      <alignment horizontal="center" vertical="center" wrapText="1"/>
    </xf>
    <xf numFmtId="167" fontId="102" fillId="0" borderId="1" xfId="0" applyNumberFormat="1" applyFont="1" applyBorder="1" applyAlignment="1">
      <alignment horizontal="center" vertical="center" wrapText="1"/>
    </xf>
    <xf numFmtId="0" fontId="102" fillId="0" borderId="7" xfId="0" applyFont="1" applyBorder="1" applyAlignment="1">
      <alignment horizontal="center" vertical="center" wrapText="1"/>
    </xf>
    <xf numFmtId="0" fontId="102" fillId="0" borderId="183" xfId="0" applyFont="1" applyBorder="1" applyAlignment="1">
      <alignment horizontal="left" vertical="top" wrapText="1"/>
    </xf>
    <xf numFmtId="167" fontId="10" fillId="5" borderId="96" xfId="0" applyNumberFormat="1" applyFont="1" applyFill="1" applyBorder="1" applyAlignment="1">
      <alignment horizontal="center" vertical="center" wrapText="1"/>
    </xf>
    <xf numFmtId="9" fontId="36" fillId="0" borderId="0" xfId="10" applyFont="1" applyProtection="1"/>
    <xf numFmtId="167" fontId="12" fillId="5" borderId="136" xfId="0" applyNumberFormat="1" applyFont="1" applyFill="1" applyBorder="1" applyAlignment="1">
      <alignment horizontal="center" vertical="center" wrapText="1"/>
    </xf>
    <xf numFmtId="2" fontId="95" fillId="0" borderId="7" xfId="14" applyNumberFormat="1" applyFont="1" applyBorder="1" applyAlignment="1">
      <alignment horizontal="center" vertical="center" wrapText="1"/>
    </xf>
    <xf numFmtId="0" fontId="30" fillId="0" borderId="0" xfId="7" applyFont="1" applyAlignment="1" applyProtection="1">
      <alignment horizontal="left" vertical="center"/>
    </xf>
    <xf numFmtId="0" fontId="97" fillId="0" borderId="0" xfId="7" applyFont="1" applyAlignment="1" applyProtection="1">
      <alignment horizontal="left" vertical="center"/>
    </xf>
    <xf numFmtId="0" fontId="25" fillId="5" borderId="7" xfId="0" applyFont="1" applyFill="1" applyBorder="1" applyAlignment="1">
      <alignment horizontal="center" vertical="center" wrapText="1"/>
    </xf>
    <xf numFmtId="10" fontId="100" fillId="5" borderId="10" xfId="0" applyNumberFormat="1" applyFont="1" applyFill="1" applyBorder="1" applyAlignment="1">
      <alignment horizontal="center" vertical="center"/>
    </xf>
    <xf numFmtId="0" fontId="101" fillId="0" borderId="10" xfId="0" applyFont="1" applyBorder="1" applyAlignment="1">
      <alignment horizontal="center" vertical="center" wrapText="1"/>
    </xf>
    <xf numFmtId="10" fontId="25" fillId="5" borderId="10" xfId="0" applyNumberFormat="1" applyFont="1" applyFill="1" applyBorder="1" applyAlignment="1">
      <alignment horizontal="center" vertical="center" wrapText="1"/>
    </xf>
    <xf numFmtId="0" fontId="100" fillId="5" borderId="7" xfId="0" applyFont="1" applyFill="1" applyBorder="1" applyAlignment="1">
      <alignment horizontal="center" vertical="center"/>
    </xf>
    <xf numFmtId="10" fontId="100" fillId="5" borderId="7" xfId="0" applyNumberFormat="1" applyFont="1" applyFill="1" applyBorder="1" applyAlignment="1">
      <alignment horizontal="center" vertical="center"/>
    </xf>
    <xf numFmtId="10" fontId="25" fillId="5" borderId="7" xfId="0" applyNumberFormat="1" applyFont="1" applyFill="1" applyBorder="1" applyAlignment="1">
      <alignment horizontal="center" vertical="center" wrapText="1"/>
    </xf>
    <xf numFmtId="43" fontId="100" fillId="5" borderId="7" xfId="0" applyNumberFormat="1" applyFont="1" applyFill="1" applyBorder="1" applyAlignment="1">
      <alignment horizontal="center" vertical="center"/>
    </xf>
    <xf numFmtId="2" fontId="25" fillId="5" borderId="7" xfId="0" applyNumberFormat="1" applyFont="1" applyFill="1" applyBorder="1" applyAlignment="1">
      <alignment horizontal="center" vertical="center" wrapText="1"/>
    </xf>
    <xf numFmtId="9" fontId="25" fillId="5" borderId="7" xfId="0" applyNumberFormat="1" applyFont="1" applyFill="1" applyBorder="1" applyAlignment="1">
      <alignment horizontal="center" vertical="center" wrapText="1"/>
    </xf>
    <xf numFmtId="43" fontId="25" fillId="5" borderId="7" xfId="0" applyNumberFormat="1" applyFont="1" applyFill="1" applyBorder="1" applyAlignment="1">
      <alignment horizontal="center" vertical="center" wrapText="1"/>
    </xf>
    <xf numFmtId="9" fontId="25" fillId="5" borderId="7" xfId="6" applyFont="1" applyFill="1" applyBorder="1" applyAlignment="1">
      <alignment horizontal="center" vertical="center" wrapText="1"/>
    </xf>
    <xf numFmtId="1" fontId="102" fillId="0" borderId="12" xfId="0" applyNumberFormat="1" applyFont="1" applyBorder="1" applyAlignment="1">
      <alignment horizontal="center" vertical="center" wrapText="1"/>
    </xf>
    <xf numFmtId="0" fontId="25" fillId="5" borderId="18" xfId="0" applyFont="1" applyFill="1" applyBorder="1" applyAlignment="1">
      <alignment horizontal="center" vertical="center" wrapText="1"/>
    </xf>
    <xf numFmtId="0" fontId="102" fillId="0" borderId="12" xfId="0" applyFont="1" applyBorder="1" applyAlignment="1">
      <alignment horizontal="center" vertical="center" wrapText="1"/>
    </xf>
    <xf numFmtId="2" fontId="25" fillId="5" borderId="7" xfId="4" applyNumberFormat="1" applyFont="1" applyFill="1" applyBorder="1" applyAlignment="1">
      <alignment horizontal="center" vertical="center" wrapText="1"/>
    </xf>
    <xf numFmtId="0" fontId="100" fillId="5" borderId="7" xfId="0" applyFont="1" applyFill="1" applyBorder="1" applyAlignment="1">
      <alignment horizontal="center" vertical="center" wrapText="1"/>
    </xf>
    <xf numFmtId="41" fontId="25" fillId="5" borderId="7" xfId="0" applyNumberFormat="1" applyFont="1" applyFill="1" applyBorder="1" applyAlignment="1">
      <alignment horizontal="center" vertical="center" wrapText="1"/>
    </xf>
    <xf numFmtId="10" fontId="101" fillId="5" borderId="7" xfId="0" applyNumberFormat="1" applyFont="1" applyFill="1" applyBorder="1" applyAlignment="1">
      <alignment horizontal="center" vertical="center" wrapText="1"/>
    </xf>
    <xf numFmtId="49" fontId="22" fillId="3" borderId="20" xfId="3" applyNumberFormat="1" applyFont="1" applyFill="1" applyBorder="1" applyAlignment="1">
      <alignment horizontal="center" vertical="center"/>
    </xf>
    <xf numFmtId="49" fontId="22" fillId="2" borderId="20" xfId="3" applyNumberFormat="1" applyFont="1" applyFill="1" applyBorder="1" applyAlignment="1">
      <alignment horizontal="center" vertical="center"/>
    </xf>
    <xf numFmtId="0" fontId="22" fillId="12" borderId="7" xfId="3" applyFont="1" applyFill="1" applyBorder="1" applyAlignment="1">
      <alignment horizontal="center" vertical="center"/>
    </xf>
    <xf numFmtId="49" fontId="23" fillId="13" borderId="20" xfId="3" applyNumberFormat="1" applyFont="1" applyFill="1" applyBorder="1" applyAlignment="1">
      <alignment horizontal="center" vertical="center"/>
    </xf>
    <xf numFmtId="0" fontId="27" fillId="2" borderId="0" xfId="3" applyFont="1" applyFill="1" applyAlignment="1">
      <alignment vertical="top" wrapText="1"/>
    </xf>
    <xf numFmtId="0" fontId="27" fillId="3" borderId="0" xfId="3" applyFont="1" applyFill="1" applyAlignment="1">
      <alignment vertical="top" wrapText="1"/>
    </xf>
    <xf numFmtId="0" fontId="9" fillId="0" borderId="0" xfId="3" applyFont="1" applyAlignment="1">
      <alignment horizontal="left" vertical="center" wrapText="1"/>
    </xf>
    <xf numFmtId="0" fontId="31" fillId="3" borderId="0" xfId="3" applyFont="1" applyFill="1" applyAlignment="1">
      <alignment wrapText="1"/>
    </xf>
    <xf numFmtId="0" fontId="32" fillId="3" borderId="14" xfId="3" applyFont="1" applyFill="1" applyBorder="1" applyAlignment="1">
      <alignment vertical="center" wrapText="1"/>
    </xf>
    <xf numFmtId="0" fontId="31" fillId="3" borderId="12" xfId="3" applyFont="1" applyFill="1" applyBorder="1" applyAlignment="1">
      <alignment vertical="center" wrapText="1"/>
    </xf>
    <xf numFmtId="0" fontId="33" fillId="2" borderId="0" xfId="3" applyFont="1" applyFill="1" applyAlignment="1">
      <alignment vertical="top" wrapText="1"/>
    </xf>
    <xf numFmtId="0" fontId="31" fillId="3" borderId="21" xfId="3" applyFont="1" applyFill="1" applyBorder="1" applyAlignment="1">
      <alignment vertical="center" wrapText="1"/>
    </xf>
    <xf numFmtId="0" fontId="9" fillId="0" borderId="21" xfId="3" applyFont="1" applyBorder="1" applyAlignment="1">
      <alignment horizontal="left" vertical="center" wrapText="1"/>
    </xf>
    <xf numFmtId="0" fontId="32" fillId="2" borderId="21" xfId="3" applyFont="1" applyFill="1" applyBorder="1" applyAlignment="1">
      <alignment vertical="center" wrapText="1"/>
    </xf>
    <xf numFmtId="0" fontId="32" fillId="2" borderId="0" xfId="3" applyFont="1" applyFill="1" applyAlignment="1">
      <alignment vertical="center" wrapText="1"/>
    </xf>
    <xf numFmtId="0" fontId="31" fillId="3" borderId="19" xfId="3" applyFont="1" applyFill="1" applyBorder="1" applyAlignment="1">
      <alignment horizontal="left" vertical="center" wrapText="1"/>
    </xf>
    <xf numFmtId="0" fontId="9" fillId="0" borderId="14" xfId="3" applyFont="1" applyBorder="1" applyAlignment="1">
      <alignment horizontal="left" vertical="center" wrapText="1"/>
    </xf>
    <xf numFmtId="0" fontId="29" fillId="15" borderId="5" xfId="3" applyFont="1" applyFill="1" applyBorder="1" applyAlignment="1">
      <alignment horizontal="center" vertical="top" wrapText="1"/>
    </xf>
    <xf numFmtId="9" fontId="26" fillId="14" borderId="7" xfId="3" applyNumberFormat="1" applyFont="1" applyFill="1" applyBorder="1" applyAlignment="1">
      <alignment horizontal="center" vertical="center" wrapText="1"/>
    </xf>
    <xf numFmtId="0" fontId="6" fillId="5" borderId="0" xfId="3" applyFont="1" applyFill="1"/>
    <xf numFmtId="0" fontId="20" fillId="21" borderId="7" xfId="3" applyFont="1" applyFill="1" applyBorder="1" applyAlignment="1">
      <alignment horizontal="center" vertical="center" wrapText="1"/>
    </xf>
    <xf numFmtId="0" fontId="21" fillId="21" borderId="10" xfId="3" applyFont="1" applyFill="1" applyBorder="1" applyAlignment="1">
      <alignment horizontal="center" vertical="center" wrapText="1"/>
    </xf>
    <xf numFmtId="0" fontId="21" fillId="21" borderId="7" xfId="3" applyFont="1" applyFill="1" applyBorder="1" applyAlignment="1">
      <alignment horizontal="center" vertical="center" wrapText="1"/>
    </xf>
    <xf numFmtId="0" fontId="103" fillId="21" borderId="7" xfId="3" applyFont="1" applyFill="1" applyBorder="1" applyAlignment="1">
      <alignment horizontal="center" vertical="center" wrapText="1"/>
    </xf>
    <xf numFmtId="0" fontId="2" fillId="5" borderId="0" xfId="3" applyFill="1"/>
    <xf numFmtId="0" fontId="68" fillId="5" borderId="0" xfId="0" applyFont="1" applyFill="1" applyAlignment="1">
      <alignment wrapText="1"/>
    </xf>
    <xf numFmtId="0" fontId="79" fillId="5" borderId="0" xfId="0" applyFont="1" applyFill="1" applyAlignment="1">
      <alignment horizontal="center" vertical="center" wrapText="1"/>
    </xf>
    <xf numFmtId="0" fontId="10" fillId="5" borderId="0" xfId="0" applyFont="1" applyFill="1" applyAlignment="1">
      <alignment horizontal="center" vertical="center" wrapText="1"/>
    </xf>
    <xf numFmtId="0" fontId="75" fillId="5" borderId="0" xfId="0" applyFont="1" applyFill="1" applyAlignment="1">
      <alignment horizontal="left" vertical="center" wrapText="1"/>
    </xf>
    <xf numFmtId="0" fontId="68" fillId="5" borderId="0" xfId="0" applyFont="1" applyFill="1" applyAlignment="1">
      <alignment horizontal="left" vertical="center" wrapText="1"/>
    </xf>
    <xf numFmtId="0" fontId="68" fillId="5" borderId="0" xfId="0" applyFont="1" applyFill="1" applyAlignment="1">
      <alignment vertical="center" wrapText="1"/>
    </xf>
    <xf numFmtId="0" fontId="15" fillId="5" borderId="0" xfId="0" applyFont="1" applyFill="1" applyAlignment="1">
      <alignment horizontal="left" vertical="center" wrapText="1"/>
    </xf>
    <xf numFmtId="0" fontId="17" fillId="5" borderId="0" xfId="0" quotePrefix="1" applyFont="1" applyFill="1" applyAlignment="1">
      <alignment vertical="center" wrapText="1"/>
    </xf>
    <xf numFmtId="0" fontId="17" fillId="5" borderId="0" xfId="0" quotePrefix="1" applyFont="1" applyFill="1" applyAlignment="1">
      <alignment horizontal="left" vertical="center" wrapText="1"/>
    </xf>
    <xf numFmtId="0" fontId="18" fillId="5" borderId="0" xfId="0" applyFont="1" applyFill="1" applyAlignment="1">
      <alignment horizontal="left" vertical="center" wrapText="1"/>
    </xf>
    <xf numFmtId="0" fontId="14" fillId="5" borderId="0" xfId="0" applyFont="1" applyFill="1" applyAlignment="1">
      <alignment horizontal="center"/>
    </xf>
    <xf numFmtId="2" fontId="7" fillId="5" borderId="0" xfId="0" applyNumberFormat="1" applyFont="1" applyFill="1" applyAlignment="1">
      <alignment horizontal="center" vertical="center"/>
    </xf>
    <xf numFmtId="0" fontId="7" fillId="5" borderId="0" xfId="0" applyFont="1" applyFill="1" applyAlignment="1">
      <alignment horizontal="center"/>
    </xf>
    <xf numFmtId="41" fontId="7" fillId="5" borderId="0" xfId="0" applyNumberFormat="1" applyFont="1" applyFill="1" applyAlignment="1">
      <alignment horizontal="center"/>
    </xf>
    <xf numFmtId="0" fontId="9" fillId="5" borderId="0" xfId="7" applyFont="1" applyFill="1" applyAlignment="1" applyProtection="1">
      <alignment horizontal="left" vertical="center"/>
    </xf>
    <xf numFmtId="0" fontId="7" fillId="22" borderId="0" xfId="0" applyFont="1" applyFill="1"/>
    <xf numFmtId="0" fontId="7" fillId="23" borderId="0" xfId="0" applyFont="1" applyFill="1"/>
    <xf numFmtId="0" fontId="14" fillId="23" borderId="7" xfId="0" applyFont="1" applyFill="1" applyBorder="1" applyAlignment="1">
      <alignment horizontal="left" vertical="center" wrapText="1"/>
    </xf>
    <xf numFmtId="0" fontId="7" fillId="24" borderId="0" xfId="0" applyFont="1" applyFill="1"/>
    <xf numFmtId="0" fontId="45" fillId="5" borderId="7" xfId="8" applyFont="1" applyFill="1" applyBorder="1" applyAlignment="1">
      <alignment vertical="center" wrapText="1"/>
    </xf>
    <xf numFmtId="0" fontId="45" fillId="5" borderId="7" xfId="0" applyFont="1" applyFill="1" applyBorder="1" applyAlignment="1">
      <alignment horizontal="left" vertical="center" wrapText="1"/>
    </xf>
    <xf numFmtId="0" fontId="45" fillId="5" borderId="7" xfId="0" applyFont="1" applyFill="1" applyBorder="1" applyAlignment="1">
      <alignment horizontal="center" vertical="center" wrapText="1"/>
    </xf>
    <xf numFmtId="41" fontId="45" fillId="5" borderId="7" xfId="0" applyNumberFormat="1" applyFont="1" applyFill="1" applyBorder="1" applyAlignment="1">
      <alignment horizontal="right" vertical="center"/>
    </xf>
    <xf numFmtId="20" fontId="79" fillId="22" borderId="7" xfId="0" quotePrefix="1" applyNumberFormat="1" applyFont="1" applyFill="1" applyBorder="1" applyAlignment="1">
      <alignment horizontal="center" vertical="center" wrapText="1"/>
    </xf>
    <xf numFmtId="9" fontId="79" fillId="22" borderId="7" xfId="0" applyNumberFormat="1" applyFont="1" applyFill="1" applyBorder="1" applyAlignment="1">
      <alignment horizontal="left" vertical="center" wrapText="1"/>
    </xf>
    <xf numFmtId="0" fontId="79" fillId="22" borderId="7" xfId="0" applyFont="1" applyFill="1" applyBorder="1" applyAlignment="1">
      <alignment horizontal="left" vertical="center" wrapText="1"/>
    </xf>
    <xf numFmtId="0" fontId="15" fillId="22" borderId="7" xfId="11" applyFont="1" applyFill="1" applyBorder="1" applyAlignment="1">
      <alignment vertical="center" wrapText="1"/>
    </xf>
    <xf numFmtId="2" fontId="79" fillId="26" borderId="7" xfId="0" applyNumberFormat="1" applyFont="1" applyFill="1" applyBorder="1" applyAlignment="1">
      <alignment horizontal="right" vertical="center" wrapText="1"/>
    </xf>
    <xf numFmtId="167" fontId="79" fillId="26" borderId="7" xfId="0" applyNumberFormat="1" applyFont="1" applyFill="1" applyBorder="1" applyAlignment="1">
      <alignment horizontal="right" vertical="center" wrapText="1"/>
    </xf>
    <xf numFmtId="1" fontId="79" fillId="22" borderId="7" xfId="0" applyNumberFormat="1" applyFont="1" applyFill="1" applyBorder="1" applyAlignment="1">
      <alignment horizontal="center" vertical="center" wrapText="1"/>
    </xf>
    <xf numFmtId="167" fontId="79" fillId="22" borderId="7" xfId="0" applyNumberFormat="1" applyFont="1" applyFill="1" applyBorder="1" applyAlignment="1">
      <alignment horizontal="right" vertical="center" wrapText="1"/>
    </xf>
    <xf numFmtId="2" fontId="79" fillId="22" borderId="7" xfId="0" applyNumberFormat="1" applyFont="1" applyFill="1" applyBorder="1" applyAlignment="1">
      <alignment horizontal="center" vertical="center" wrapText="1"/>
    </xf>
    <xf numFmtId="167" fontId="79" fillId="22" borderId="7" xfId="0" applyNumberFormat="1" applyFont="1" applyFill="1" applyBorder="1" applyAlignment="1">
      <alignment horizontal="center" vertical="center" wrapText="1"/>
    </xf>
    <xf numFmtId="10" fontId="79" fillId="22" borderId="7" xfId="0" applyNumberFormat="1" applyFont="1" applyFill="1" applyBorder="1" applyAlignment="1">
      <alignment horizontal="center" vertical="center" wrapText="1"/>
    </xf>
    <xf numFmtId="10" fontId="79" fillId="26" borderId="7" xfId="0" applyNumberFormat="1" applyFont="1" applyFill="1" applyBorder="1" applyAlignment="1">
      <alignment horizontal="center" vertical="center" wrapText="1"/>
    </xf>
    <xf numFmtId="0" fontId="68" fillId="22" borderId="7" xfId="0" applyFont="1" applyFill="1" applyBorder="1" applyAlignment="1">
      <alignment horizontal="center" vertical="center" wrapText="1"/>
    </xf>
    <xf numFmtId="0" fontId="75" fillId="22" borderId="7" xfId="0" applyFont="1" applyFill="1" applyBorder="1" applyAlignment="1">
      <alignment horizontal="left" vertical="center" wrapText="1"/>
    </xf>
    <xf numFmtId="0" fontId="82" fillId="22" borderId="0" xfId="0" applyFont="1" applyFill="1" applyAlignment="1">
      <alignment vertical="center"/>
    </xf>
    <xf numFmtId="0" fontId="79" fillId="22" borderId="121" xfId="0" quotePrefix="1" applyFont="1" applyFill="1" applyBorder="1" applyAlignment="1">
      <alignment horizontal="center" vertical="center" wrapText="1"/>
    </xf>
    <xf numFmtId="9" fontId="10" fillId="22" borderId="116" xfId="0" applyNumberFormat="1" applyFont="1" applyFill="1" applyBorder="1" applyAlignment="1">
      <alignment horizontal="left" vertical="center" wrapText="1"/>
    </xf>
    <xf numFmtId="0" fontId="79" fillId="22" borderId="116" xfId="0" applyFont="1" applyFill="1" applyBorder="1" applyAlignment="1">
      <alignment horizontal="left" vertical="center" wrapText="1"/>
    </xf>
    <xf numFmtId="0" fontId="15" fillId="22" borderId="116" xfId="11" applyFont="1" applyFill="1" applyBorder="1" applyAlignment="1">
      <alignment vertical="center" wrapText="1"/>
    </xf>
    <xf numFmtId="2" fontId="10" fillId="26" borderId="115" xfId="0" applyNumberFormat="1" applyFont="1" applyFill="1" applyBorder="1" applyAlignment="1">
      <alignment horizontal="right" vertical="center" wrapText="1"/>
    </xf>
    <xf numFmtId="167" fontId="10" fillId="26" borderId="120" xfId="0" applyNumberFormat="1" applyFont="1" applyFill="1" applyBorder="1" applyAlignment="1">
      <alignment horizontal="right" vertical="center" wrapText="1"/>
    </xf>
    <xf numFmtId="1" fontId="79" fillId="22" borderId="115" xfId="0" applyNumberFormat="1" applyFont="1" applyFill="1" applyBorder="1" applyAlignment="1">
      <alignment horizontal="center" vertical="center" wrapText="1"/>
    </xf>
    <xf numFmtId="167" fontId="79" fillId="22" borderId="114" xfId="0" applyNumberFormat="1" applyFont="1" applyFill="1" applyBorder="1" applyAlignment="1">
      <alignment horizontal="right" vertical="center" wrapText="1"/>
    </xf>
    <xf numFmtId="2" fontId="79" fillId="22" borderId="113" xfId="0" applyNumberFormat="1" applyFont="1" applyFill="1" applyBorder="1" applyAlignment="1">
      <alignment horizontal="center" vertical="center" wrapText="1"/>
    </xf>
    <xf numFmtId="167" fontId="79" fillId="22" borderId="114" xfId="0" applyNumberFormat="1" applyFont="1" applyFill="1" applyBorder="1" applyAlignment="1">
      <alignment horizontal="center" vertical="center" wrapText="1"/>
    </xf>
    <xf numFmtId="2" fontId="79" fillId="22" borderId="115" xfId="0" applyNumberFormat="1" applyFont="1" applyFill="1" applyBorder="1" applyAlignment="1">
      <alignment horizontal="center" vertical="center" wrapText="1"/>
    </xf>
    <xf numFmtId="2" fontId="79" fillId="22" borderId="117" xfId="0" applyNumberFormat="1" applyFont="1" applyFill="1" applyBorder="1" applyAlignment="1">
      <alignment horizontal="center" vertical="center" wrapText="1"/>
    </xf>
    <xf numFmtId="10" fontId="79" fillId="22" borderId="111" xfId="0" applyNumberFormat="1" applyFont="1" applyFill="1" applyBorder="1" applyAlignment="1">
      <alignment horizontal="center" vertical="center" wrapText="1"/>
    </xf>
    <xf numFmtId="10" fontId="79" fillId="22" borderId="116" xfId="0" applyNumberFormat="1" applyFont="1" applyFill="1" applyBorder="1" applyAlignment="1">
      <alignment horizontal="center" vertical="center" wrapText="1"/>
    </xf>
    <xf numFmtId="167" fontId="10" fillId="26" borderId="114" xfId="0" applyNumberFormat="1" applyFont="1" applyFill="1" applyBorder="1" applyAlignment="1">
      <alignment horizontal="right" vertical="center" wrapText="1"/>
    </xf>
    <xf numFmtId="10" fontId="10" fillId="26" borderId="113" xfId="0" applyNumberFormat="1" applyFont="1" applyFill="1" applyBorder="1" applyAlignment="1">
      <alignment horizontal="center" vertical="center" wrapText="1"/>
    </xf>
    <xf numFmtId="10" fontId="10" fillId="26" borderId="112" xfId="0" applyNumberFormat="1" applyFont="1" applyFill="1" applyBorder="1" applyAlignment="1">
      <alignment horizontal="center" vertical="center" wrapText="1"/>
    </xf>
    <xf numFmtId="0" fontId="68" fillId="22" borderId="111" xfId="0" applyFont="1" applyFill="1" applyBorder="1" applyAlignment="1">
      <alignment horizontal="center" vertical="center" wrapText="1"/>
    </xf>
    <xf numFmtId="0" fontId="68" fillId="22" borderId="110" xfId="0" applyFont="1" applyFill="1" applyBorder="1" applyAlignment="1">
      <alignment horizontal="left" vertical="center" wrapText="1"/>
    </xf>
    <xf numFmtId="0" fontId="66" fillId="22" borderId="0" xfId="0" applyFont="1" applyFill="1" applyAlignment="1">
      <alignment vertical="center"/>
    </xf>
    <xf numFmtId="9" fontId="79" fillId="22" borderId="116" xfId="0" applyNumberFormat="1" applyFont="1" applyFill="1" applyBorder="1" applyAlignment="1">
      <alignment horizontal="left" vertical="center" wrapText="1"/>
    </xf>
    <xf numFmtId="0" fontId="15" fillId="22" borderId="116" xfId="11" applyFont="1" applyFill="1" applyBorder="1" applyAlignment="1">
      <alignment horizontal="left" vertical="center" wrapText="1"/>
    </xf>
    <xf numFmtId="2" fontId="79" fillId="26" borderId="115" xfId="0" applyNumberFormat="1" applyFont="1" applyFill="1" applyBorder="1" applyAlignment="1">
      <alignment horizontal="right" vertical="center" wrapText="1"/>
    </xf>
    <xf numFmtId="167" fontId="79" fillId="26" borderId="120" xfId="0" applyNumberFormat="1" applyFont="1" applyFill="1" applyBorder="1" applyAlignment="1">
      <alignment horizontal="right" vertical="center" wrapText="1"/>
    </xf>
    <xf numFmtId="167" fontId="79" fillId="22" borderId="126" xfId="0" applyNumberFormat="1" applyFont="1" applyFill="1" applyBorder="1" applyAlignment="1">
      <alignment horizontal="right" vertical="center" wrapText="1"/>
    </xf>
    <xf numFmtId="167" fontId="79" fillId="22" borderId="137" xfId="0" applyNumberFormat="1" applyFont="1" applyFill="1" applyBorder="1" applyAlignment="1">
      <alignment horizontal="right" vertical="center" wrapText="1"/>
    </xf>
    <xf numFmtId="167" fontId="79" fillId="26" borderId="114" xfId="0" applyNumberFormat="1" applyFont="1" applyFill="1" applyBorder="1" applyAlignment="1">
      <alignment horizontal="right" vertical="center" wrapText="1"/>
    </xf>
    <xf numFmtId="10" fontId="79" fillId="26" borderId="113" xfId="0" applyNumberFormat="1" applyFont="1" applyFill="1" applyBorder="1" applyAlignment="1">
      <alignment horizontal="center" vertical="center" wrapText="1"/>
    </xf>
    <xf numFmtId="10" fontId="79" fillId="26" borderId="112" xfId="0" applyNumberFormat="1" applyFont="1" applyFill="1" applyBorder="1" applyAlignment="1">
      <alignment horizontal="center" vertical="center" wrapText="1"/>
    </xf>
    <xf numFmtId="0" fontId="75" fillId="22" borderId="110" xfId="0" applyFont="1" applyFill="1" applyBorder="1" applyAlignment="1">
      <alignment horizontal="left" vertical="center" wrapText="1"/>
    </xf>
    <xf numFmtId="0" fontId="79" fillId="22" borderId="115" xfId="0" applyFont="1" applyFill="1" applyBorder="1" applyAlignment="1">
      <alignment horizontal="center" vertical="center" wrapText="1"/>
    </xf>
    <xf numFmtId="167" fontId="79" fillId="22" borderId="112" xfId="0" applyNumberFormat="1" applyFont="1" applyFill="1" applyBorder="1" applyAlignment="1">
      <alignment horizontal="right" vertical="center" wrapText="1"/>
    </xf>
    <xf numFmtId="0" fontId="65" fillId="22" borderId="0" xfId="0" applyFont="1" applyFill="1" applyAlignment="1">
      <alignment vertical="center"/>
    </xf>
    <xf numFmtId="2" fontId="79" fillId="22" borderId="119" xfId="0" applyNumberFormat="1" applyFont="1" applyFill="1" applyBorder="1" applyAlignment="1">
      <alignment horizontal="center" vertical="center" wrapText="1"/>
    </xf>
    <xf numFmtId="2" fontId="79" fillId="22" borderId="118" xfId="0" applyNumberFormat="1" applyFont="1" applyFill="1" applyBorder="1" applyAlignment="1">
      <alignment horizontal="center" vertical="center" wrapText="1"/>
    </xf>
    <xf numFmtId="167" fontId="79" fillId="22" borderId="112" xfId="0" applyNumberFormat="1" applyFont="1" applyFill="1" applyBorder="1" applyAlignment="1">
      <alignment horizontal="center" vertical="center" wrapText="1"/>
    </xf>
    <xf numFmtId="167" fontId="79" fillId="22" borderId="110" xfId="0" applyNumberFormat="1" applyFont="1" applyFill="1" applyBorder="1" applyAlignment="1">
      <alignment horizontal="right" vertical="center" wrapText="1"/>
    </xf>
    <xf numFmtId="20" fontId="10" fillId="23" borderId="7" xfId="0" quotePrefix="1" applyNumberFormat="1" applyFont="1" applyFill="1" applyBorder="1" applyAlignment="1">
      <alignment horizontal="center" vertical="center" wrapText="1"/>
    </xf>
    <xf numFmtId="9" fontId="10" fillId="23" borderId="7" xfId="0" applyNumberFormat="1" applyFont="1" applyFill="1" applyBorder="1" applyAlignment="1">
      <alignment horizontal="left" vertical="center" wrapText="1"/>
    </xf>
    <xf numFmtId="0" fontId="79" fillId="23" borderId="7" xfId="0" applyFont="1" applyFill="1" applyBorder="1" applyAlignment="1">
      <alignment horizontal="left" vertical="center" wrapText="1"/>
    </xf>
    <xf numFmtId="2" fontId="79" fillId="27" borderId="7" xfId="0" applyNumberFormat="1" applyFont="1" applyFill="1" applyBorder="1" applyAlignment="1">
      <alignment horizontal="right" vertical="center" wrapText="1"/>
    </xf>
    <xf numFmtId="167" fontId="79" fillId="27" borderId="7" xfId="0" applyNumberFormat="1" applyFont="1" applyFill="1" applyBorder="1" applyAlignment="1">
      <alignment horizontal="right" vertical="center" wrapText="1"/>
    </xf>
    <xf numFmtId="0" fontId="79" fillId="23" borderId="7" xfId="0" applyFont="1" applyFill="1" applyBorder="1" applyAlignment="1">
      <alignment horizontal="center" vertical="center" wrapText="1"/>
    </xf>
    <xf numFmtId="167" fontId="79" fillId="23" borderId="7" xfId="0" applyNumberFormat="1" applyFont="1" applyFill="1" applyBorder="1" applyAlignment="1">
      <alignment horizontal="right" vertical="center" wrapText="1"/>
    </xf>
    <xf numFmtId="2" fontId="79" fillId="23" borderId="7" xfId="0" applyNumberFormat="1" applyFont="1" applyFill="1" applyBorder="1" applyAlignment="1">
      <alignment horizontal="center" vertical="center" wrapText="1"/>
    </xf>
    <xf numFmtId="2" fontId="15" fillId="23" borderId="7" xfId="0" applyNumberFormat="1" applyFont="1" applyFill="1" applyBorder="1" applyAlignment="1">
      <alignment horizontal="center" vertical="center" wrapText="1"/>
    </xf>
    <xf numFmtId="10" fontId="79" fillId="23" borderId="7" xfId="0" applyNumberFormat="1" applyFont="1" applyFill="1" applyBorder="1" applyAlignment="1">
      <alignment horizontal="center" vertical="center" wrapText="1"/>
    </xf>
    <xf numFmtId="2" fontId="10" fillId="27" borderId="7" xfId="0" applyNumberFormat="1" applyFont="1" applyFill="1" applyBorder="1" applyAlignment="1">
      <alignment horizontal="right" vertical="center" wrapText="1"/>
    </xf>
    <xf numFmtId="167" fontId="10" fillId="27" borderId="7" xfId="0" applyNumberFormat="1" applyFont="1" applyFill="1" applyBorder="1" applyAlignment="1">
      <alignment horizontal="right" vertical="center" wrapText="1"/>
    </xf>
    <xf numFmtId="10" fontId="10" fillId="27" borderId="7" xfId="0" applyNumberFormat="1" applyFont="1" applyFill="1" applyBorder="1" applyAlignment="1">
      <alignment horizontal="center" vertical="center" wrapText="1"/>
    </xf>
    <xf numFmtId="0" fontId="68" fillId="23" borderId="7" xfId="0" applyFont="1" applyFill="1" applyBorder="1" applyAlignment="1">
      <alignment horizontal="center" vertical="center" wrapText="1"/>
    </xf>
    <xf numFmtId="0" fontId="68" fillId="23" borderId="7" xfId="0" applyFont="1" applyFill="1" applyBorder="1" applyAlignment="1">
      <alignment horizontal="left" vertical="center" wrapText="1"/>
    </xf>
    <xf numFmtId="0" fontId="66" fillId="23" borderId="0" xfId="0" applyFont="1" applyFill="1" applyAlignment="1">
      <alignment vertical="center"/>
    </xf>
    <xf numFmtId="0" fontId="65" fillId="23" borderId="0" xfId="0" applyFont="1" applyFill="1" applyAlignment="1">
      <alignment vertical="center"/>
    </xf>
    <xf numFmtId="0" fontId="10" fillId="23" borderId="48" xfId="0" applyFont="1" applyFill="1" applyBorder="1" applyAlignment="1">
      <alignment horizontal="center" vertical="center" wrapText="1"/>
    </xf>
    <xf numFmtId="0" fontId="15" fillId="23" borderId="7" xfId="11" applyFont="1" applyFill="1" applyBorder="1" applyAlignment="1">
      <alignment vertical="center" wrapText="1"/>
    </xf>
    <xf numFmtId="2" fontId="79" fillId="27" borderId="135" xfId="0" applyNumberFormat="1" applyFont="1" applyFill="1" applyBorder="1" applyAlignment="1">
      <alignment horizontal="right" vertical="center" wrapText="1"/>
    </xf>
    <xf numFmtId="167" fontId="79" fillId="27" borderId="136" xfId="0" applyNumberFormat="1" applyFont="1" applyFill="1" applyBorder="1" applyAlignment="1">
      <alignment horizontal="right" vertical="center" wrapText="1"/>
    </xf>
    <xf numFmtId="0" fontId="79" fillId="23" borderId="135" xfId="0" applyFont="1" applyFill="1" applyBorder="1" applyAlignment="1">
      <alignment horizontal="center" vertical="center" wrapText="1"/>
    </xf>
    <xf numFmtId="167" fontId="79" fillId="23" borderId="134" xfId="0" applyNumberFormat="1" applyFont="1" applyFill="1" applyBorder="1" applyAlignment="1">
      <alignment horizontal="right" vertical="center" wrapText="1"/>
    </xf>
    <xf numFmtId="2" fontId="79" fillId="23" borderId="133" xfId="0" applyNumberFormat="1" applyFont="1" applyFill="1" applyBorder="1" applyAlignment="1">
      <alignment horizontal="center" vertical="center" wrapText="1"/>
    </xf>
    <xf numFmtId="167" fontId="79" fillId="23" borderId="136" xfId="0" applyNumberFormat="1" applyFont="1" applyFill="1" applyBorder="1" applyAlignment="1">
      <alignment horizontal="right" vertical="center" wrapText="1"/>
    </xf>
    <xf numFmtId="167" fontId="79" fillId="23" borderId="132" xfId="0" applyNumberFormat="1" applyFont="1" applyFill="1" applyBorder="1" applyAlignment="1">
      <alignment horizontal="right" vertical="center" wrapText="1"/>
    </xf>
    <xf numFmtId="2" fontId="15" fillId="23" borderId="174" xfId="0" applyNumberFormat="1" applyFont="1" applyFill="1" applyBorder="1" applyAlignment="1">
      <alignment horizontal="center" vertical="center" wrapText="1"/>
    </xf>
    <xf numFmtId="10" fontId="12" fillId="23" borderId="7" xfId="0" applyNumberFormat="1" applyFont="1" applyFill="1" applyBorder="1" applyAlignment="1">
      <alignment horizontal="center" vertical="center" wrapText="1"/>
    </xf>
    <xf numFmtId="10" fontId="79" fillId="23" borderId="136" xfId="0" applyNumberFormat="1" applyFont="1" applyFill="1" applyBorder="1" applyAlignment="1">
      <alignment horizontal="center" vertical="center" wrapText="1"/>
    </xf>
    <xf numFmtId="2" fontId="10" fillId="27" borderId="135" xfId="0" applyNumberFormat="1" applyFont="1" applyFill="1" applyBorder="1" applyAlignment="1">
      <alignment horizontal="right" vertical="center" wrapText="1"/>
    </xf>
    <xf numFmtId="167" fontId="10" fillId="27" borderId="134" xfId="0" applyNumberFormat="1" applyFont="1" applyFill="1" applyBorder="1" applyAlignment="1">
      <alignment horizontal="right" vertical="center" wrapText="1"/>
    </xf>
    <xf numFmtId="10" fontId="10" fillId="27" borderId="133" xfId="0" applyNumberFormat="1" applyFont="1" applyFill="1" applyBorder="1" applyAlignment="1">
      <alignment horizontal="center" vertical="center" wrapText="1"/>
    </xf>
    <xf numFmtId="10" fontId="10" fillId="27" borderId="132" xfId="0" applyNumberFormat="1" applyFont="1" applyFill="1" applyBorder="1" applyAlignment="1">
      <alignment horizontal="center" vertical="center" wrapText="1"/>
    </xf>
    <xf numFmtId="0" fontId="68" fillId="23" borderId="12" xfId="0" applyFont="1" applyFill="1" applyBorder="1" applyAlignment="1">
      <alignment horizontal="center" vertical="center" wrapText="1"/>
    </xf>
    <xf numFmtId="0" fontId="68" fillId="23" borderId="131" xfId="0" applyFont="1" applyFill="1" applyBorder="1" applyAlignment="1">
      <alignment horizontal="left" vertical="center" wrapText="1"/>
    </xf>
    <xf numFmtId="2" fontId="79" fillId="23" borderId="107" xfId="0" applyNumberFormat="1" applyFont="1" applyFill="1" applyBorder="1" applyAlignment="1">
      <alignment horizontal="center" vertical="center" wrapText="1"/>
    </xf>
    <xf numFmtId="10" fontId="79" fillId="23" borderId="107" xfId="0" applyNumberFormat="1" applyFont="1" applyFill="1" applyBorder="1" applyAlignment="1">
      <alignment horizontal="center" vertical="center" wrapText="1"/>
    </xf>
    <xf numFmtId="0" fontId="10" fillId="23" borderId="49" xfId="0" applyFont="1" applyFill="1" applyBorder="1" applyAlignment="1">
      <alignment horizontal="center" vertical="center" wrapText="1"/>
    </xf>
    <xf numFmtId="9" fontId="10" fillId="23" borderId="18" xfId="0" applyNumberFormat="1" applyFont="1" applyFill="1" applyBorder="1" applyAlignment="1">
      <alignment horizontal="left" vertical="center" wrapText="1"/>
    </xf>
    <xf numFmtId="0" fontId="79" fillId="23" borderId="18" xfId="0" applyFont="1" applyFill="1" applyBorder="1" applyAlignment="1">
      <alignment horizontal="left" vertical="center" wrapText="1"/>
    </xf>
    <xf numFmtId="0" fontId="79" fillId="23" borderId="4" xfId="0" applyFont="1" applyFill="1" applyBorder="1" applyAlignment="1">
      <alignment horizontal="left" vertical="center" wrapText="1"/>
    </xf>
    <xf numFmtId="2" fontId="79" fillId="27" borderId="168" xfId="0" applyNumberFormat="1" applyFont="1" applyFill="1" applyBorder="1" applyAlignment="1">
      <alignment horizontal="right" vertical="center" wrapText="1"/>
    </xf>
    <xf numFmtId="167" fontId="79" fillId="27" borderId="173" xfId="0" applyNumberFormat="1" applyFont="1" applyFill="1" applyBorder="1" applyAlignment="1">
      <alignment horizontal="right" vertical="center" wrapText="1"/>
    </xf>
    <xf numFmtId="1" fontId="79" fillId="23" borderId="168" xfId="0" applyNumberFormat="1" applyFont="1" applyFill="1" applyBorder="1" applyAlignment="1">
      <alignment horizontal="center" vertical="center" wrapText="1"/>
    </xf>
    <xf numFmtId="167" fontId="79" fillId="23" borderId="172" xfId="0" applyNumberFormat="1" applyFont="1" applyFill="1" applyBorder="1" applyAlignment="1">
      <alignment horizontal="right" vertical="center" wrapText="1"/>
    </xf>
    <xf numFmtId="2" fontId="79" fillId="23" borderId="165" xfId="0" applyNumberFormat="1" applyFont="1" applyFill="1" applyBorder="1" applyAlignment="1">
      <alignment horizontal="center" vertical="center" wrapText="1"/>
    </xf>
    <xf numFmtId="2" fontId="79" fillId="23" borderId="171" xfId="0" applyNumberFormat="1" applyFont="1" applyFill="1" applyBorder="1" applyAlignment="1">
      <alignment horizontal="center" vertical="center" wrapText="1"/>
    </xf>
    <xf numFmtId="167" fontId="79" fillId="23" borderId="170" xfId="0" applyNumberFormat="1" applyFont="1" applyFill="1" applyBorder="1" applyAlignment="1">
      <alignment horizontal="right" vertical="center" wrapText="1"/>
    </xf>
    <xf numFmtId="10" fontId="79" fillId="23" borderId="14" xfId="0" applyNumberFormat="1" applyFont="1" applyFill="1" applyBorder="1" applyAlignment="1">
      <alignment horizontal="center" vertical="center" wrapText="1"/>
    </xf>
    <xf numFmtId="10" fontId="79" fillId="23" borderId="18" xfId="0" applyNumberFormat="1" applyFont="1" applyFill="1" applyBorder="1" applyAlignment="1">
      <alignment horizontal="center" vertical="center" wrapText="1"/>
    </xf>
    <xf numFmtId="2" fontId="10" fillId="27" borderId="168" xfId="0" applyNumberFormat="1" applyFont="1" applyFill="1" applyBorder="1" applyAlignment="1">
      <alignment horizontal="right" vertical="center" wrapText="1"/>
    </xf>
    <xf numFmtId="167" fontId="10" fillId="27" borderId="167" xfId="0" applyNumberFormat="1" applyFont="1" applyFill="1" applyBorder="1" applyAlignment="1">
      <alignment horizontal="right" vertical="center" wrapText="1"/>
    </xf>
    <xf numFmtId="10" fontId="10" fillId="27" borderId="165" xfId="0" applyNumberFormat="1" applyFont="1" applyFill="1" applyBorder="1" applyAlignment="1">
      <alignment horizontal="center" vertical="center" wrapText="1"/>
    </xf>
    <xf numFmtId="10" fontId="10" fillId="27" borderId="166" xfId="0" applyNumberFormat="1" applyFont="1" applyFill="1" applyBorder="1" applyAlignment="1">
      <alignment horizontal="center" vertical="center" wrapText="1"/>
    </xf>
    <xf numFmtId="0" fontId="68" fillId="23" borderId="14" xfId="0" applyFont="1" applyFill="1" applyBorder="1" applyAlignment="1">
      <alignment horizontal="center" vertical="center" wrapText="1"/>
    </xf>
    <xf numFmtId="0" fontId="68" fillId="23" borderId="169" xfId="0" applyFont="1" applyFill="1" applyBorder="1" applyAlignment="1">
      <alignment horizontal="left" vertical="center" wrapText="1"/>
    </xf>
    <xf numFmtId="0" fontId="10" fillId="23" borderId="151" xfId="0" applyFont="1" applyFill="1" applyBorder="1" applyAlignment="1">
      <alignment horizontal="center" vertical="center" wrapText="1"/>
    </xf>
    <xf numFmtId="9" fontId="10" fillId="23" borderId="19" xfId="0" applyNumberFormat="1" applyFont="1" applyFill="1" applyBorder="1" applyAlignment="1">
      <alignment horizontal="left" vertical="center" wrapText="1"/>
    </xf>
    <xf numFmtId="0" fontId="79" fillId="23" borderId="8" xfId="0" applyFont="1" applyFill="1" applyBorder="1" applyAlignment="1">
      <alignment horizontal="left" vertical="center" wrapText="1"/>
    </xf>
    <xf numFmtId="2" fontId="79" fillId="27" borderId="149" xfId="0" applyNumberFormat="1" applyFont="1" applyFill="1" applyBorder="1" applyAlignment="1">
      <alignment horizontal="right" vertical="center" wrapText="1"/>
    </xf>
    <xf numFmtId="167" fontId="79" fillId="27" borderId="150" xfId="0" applyNumberFormat="1" applyFont="1" applyFill="1" applyBorder="1" applyAlignment="1">
      <alignment horizontal="right" vertical="center" wrapText="1"/>
    </xf>
    <xf numFmtId="0" fontId="79" fillId="23" borderId="168" xfId="0" applyFont="1" applyFill="1" applyBorder="1" applyAlignment="1">
      <alignment horizontal="center" vertical="center" wrapText="1"/>
    </xf>
    <xf numFmtId="167" fontId="79" fillId="23" borderId="167" xfId="0" applyNumberFormat="1" applyFont="1" applyFill="1" applyBorder="1" applyAlignment="1">
      <alignment horizontal="right" vertical="center" wrapText="1"/>
    </xf>
    <xf numFmtId="167" fontId="79" fillId="23" borderId="166" xfId="0" applyNumberFormat="1" applyFont="1" applyFill="1" applyBorder="1" applyAlignment="1">
      <alignment horizontal="right" vertical="center" wrapText="1"/>
    </xf>
    <xf numFmtId="10" fontId="79" fillId="23" borderId="16" xfId="0" applyNumberFormat="1" applyFont="1" applyFill="1" applyBorder="1" applyAlignment="1">
      <alignment horizontal="center" vertical="center" wrapText="1"/>
    </xf>
    <xf numFmtId="10" fontId="79" fillId="23" borderId="19" xfId="0" applyNumberFormat="1" applyFont="1" applyFill="1" applyBorder="1" applyAlignment="1">
      <alignment horizontal="center" vertical="center" wrapText="1"/>
    </xf>
    <xf numFmtId="2" fontId="10" fillId="27" borderId="149" xfId="0" applyNumberFormat="1" applyFont="1" applyFill="1" applyBorder="1" applyAlignment="1">
      <alignment horizontal="right" vertical="center" wrapText="1"/>
    </xf>
    <xf numFmtId="167" fontId="10" fillId="27" borderId="148" xfId="0" applyNumberFormat="1" applyFont="1" applyFill="1" applyBorder="1" applyAlignment="1">
      <alignment horizontal="right" vertical="center" wrapText="1"/>
    </xf>
    <xf numFmtId="10" fontId="10" fillId="27" borderId="147" xfId="0" applyNumberFormat="1" applyFont="1" applyFill="1" applyBorder="1" applyAlignment="1">
      <alignment horizontal="center" vertical="center" wrapText="1"/>
    </xf>
    <xf numFmtId="10" fontId="10" fillId="27" borderId="146" xfId="0" applyNumberFormat="1" applyFont="1" applyFill="1" applyBorder="1" applyAlignment="1">
      <alignment horizontal="center" vertical="center" wrapText="1"/>
    </xf>
    <xf numFmtId="0" fontId="68" fillId="23" borderId="16" xfId="0" applyFont="1" applyFill="1" applyBorder="1" applyAlignment="1">
      <alignment horizontal="center" vertical="center" wrapText="1"/>
    </xf>
    <xf numFmtId="0" fontId="68" fillId="23" borderId="36" xfId="0" applyFont="1" applyFill="1" applyBorder="1" applyAlignment="1">
      <alignment horizontal="left" vertical="center" wrapText="1"/>
    </xf>
    <xf numFmtId="0" fontId="14" fillId="23" borderId="7" xfId="11" applyFont="1" applyFill="1" applyBorder="1" applyAlignment="1">
      <alignment vertical="center" wrapText="1"/>
    </xf>
    <xf numFmtId="1" fontId="79" fillId="23" borderId="135" xfId="0" applyNumberFormat="1" applyFont="1" applyFill="1" applyBorder="1" applyAlignment="1">
      <alignment horizontal="center" vertical="center" wrapText="1"/>
    </xf>
    <xf numFmtId="10" fontId="79" fillId="23" borderId="12" xfId="0" applyNumberFormat="1" applyFont="1" applyFill="1" applyBorder="1" applyAlignment="1">
      <alignment horizontal="center" vertical="center" wrapText="1"/>
    </xf>
    <xf numFmtId="167" fontId="79" fillId="23" borderId="20" xfId="0" applyNumberFormat="1" applyFont="1" applyFill="1" applyBorder="1" applyAlignment="1">
      <alignment horizontal="right" vertical="center" wrapText="1"/>
    </xf>
    <xf numFmtId="1" fontId="79" fillId="23" borderId="133" xfId="0" applyNumberFormat="1" applyFont="1" applyFill="1" applyBorder="1" applyAlignment="1">
      <alignment horizontal="center" vertical="center" wrapText="1"/>
    </xf>
    <xf numFmtId="1" fontId="79" fillId="23" borderId="107" xfId="0" applyNumberFormat="1" applyFont="1" applyFill="1" applyBorder="1" applyAlignment="1">
      <alignment horizontal="center" vertical="center" wrapText="1"/>
    </xf>
    <xf numFmtId="0" fontId="14" fillId="23" borderId="7" xfId="11" applyFont="1" applyFill="1" applyBorder="1" applyAlignment="1">
      <alignment horizontal="left" vertical="center" wrapText="1"/>
    </xf>
    <xf numFmtId="1" fontId="84" fillId="23" borderId="135" xfId="0" applyNumberFormat="1" applyFont="1" applyFill="1" applyBorder="1" applyAlignment="1">
      <alignment horizontal="center" vertical="center" wrapText="1"/>
    </xf>
    <xf numFmtId="0" fontId="10" fillId="23" borderId="67" xfId="0" applyFont="1" applyFill="1" applyBorder="1" applyAlignment="1">
      <alignment horizontal="center" vertical="center" wrapText="1"/>
    </xf>
    <xf numFmtId="9" fontId="10" fillId="23" borderId="10" xfId="0" applyNumberFormat="1" applyFont="1" applyFill="1" applyBorder="1" applyAlignment="1">
      <alignment horizontal="left" vertical="center" wrapText="1"/>
    </xf>
    <xf numFmtId="0" fontId="79" fillId="23" borderId="10" xfId="0" applyFont="1" applyFill="1" applyBorder="1" applyAlignment="1">
      <alignment horizontal="left" vertical="center" wrapText="1"/>
    </xf>
    <xf numFmtId="0" fontId="15" fillId="23" borderId="10" xfId="11" applyFont="1" applyFill="1" applyBorder="1" applyAlignment="1">
      <alignment vertical="center" wrapText="1"/>
    </xf>
    <xf numFmtId="2" fontId="79" fillId="27" borderId="69" xfId="0" applyNumberFormat="1" applyFont="1" applyFill="1" applyBorder="1" applyAlignment="1">
      <alignment horizontal="right" vertical="center" wrapText="1"/>
    </xf>
    <xf numFmtId="167" fontId="79" fillId="27" borderId="109" xfId="0" applyNumberFormat="1" applyFont="1" applyFill="1" applyBorder="1" applyAlignment="1">
      <alignment horizontal="right" vertical="center" wrapText="1"/>
    </xf>
    <xf numFmtId="1" fontId="79" fillId="23" borderId="69" xfId="0" applyNumberFormat="1" applyFont="1" applyFill="1" applyBorder="1" applyAlignment="1">
      <alignment horizontal="center" vertical="center" wrapText="1"/>
    </xf>
    <xf numFmtId="167" fontId="79" fillId="23" borderId="68" xfId="0" applyNumberFormat="1" applyFont="1" applyFill="1" applyBorder="1" applyAlignment="1">
      <alignment horizontal="right" vertical="center" wrapText="1"/>
    </xf>
    <xf numFmtId="41" fontId="7" fillId="23" borderId="7" xfId="0" applyNumberFormat="1" applyFont="1" applyFill="1" applyBorder="1" applyAlignment="1">
      <alignment horizontal="right" vertical="center"/>
    </xf>
    <xf numFmtId="2" fontId="79" fillId="23" borderId="145" xfId="0" applyNumberFormat="1" applyFont="1" applyFill="1" applyBorder="1" applyAlignment="1">
      <alignment horizontal="center" vertical="center" wrapText="1"/>
    </xf>
    <xf numFmtId="167" fontId="79" fillId="23" borderId="108" xfId="0" applyNumberFormat="1" applyFont="1" applyFill="1" applyBorder="1" applyAlignment="1">
      <alignment horizontal="right" vertical="center" wrapText="1"/>
    </xf>
    <xf numFmtId="167" fontId="79" fillId="23" borderId="105" xfId="0" applyNumberFormat="1" applyFont="1" applyFill="1" applyBorder="1" applyAlignment="1">
      <alignment horizontal="right" vertical="center" wrapText="1"/>
    </xf>
    <xf numFmtId="10" fontId="79" fillId="23" borderId="152" xfId="0" applyNumberFormat="1" applyFont="1" applyFill="1" applyBorder="1" applyAlignment="1">
      <alignment horizontal="center" vertical="center" wrapText="1"/>
    </xf>
    <xf numFmtId="10" fontId="79" fillId="23" borderId="10" xfId="0" applyNumberFormat="1" applyFont="1" applyFill="1" applyBorder="1" applyAlignment="1">
      <alignment horizontal="center" vertical="center" wrapText="1"/>
    </xf>
    <xf numFmtId="2" fontId="10" fillId="27" borderId="69" xfId="0" applyNumberFormat="1" applyFont="1" applyFill="1" applyBorder="1" applyAlignment="1">
      <alignment horizontal="right" vertical="center" wrapText="1"/>
    </xf>
    <xf numFmtId="167" fontId="10" fillId="27" borderId="68" xfId="0" applyNumberFormat="1" applyFont="1" applyFill="1" applyBorder="1" applyAlignment="1">
      <alignment horizontal="right" vertical="center" wrapText="1"/>
    </xf>
    <xf numFmtId="10" fontId="10" fillId="27" borderId="106" xfId="0" applyNumberFormat="1" applyFont="1" applyFill="1" applyBorder="1" applyAlignment="1">
      <alignment horizontal="center" vertical="center" wrapText="1"/>
    </xf>
    <xf numFmtId="10" fontId="10" fillId="27" borderId="105" xfId="0" applyNumberFormat="1" applyFont="1" applyFill="1" applyBorder="1" applyAlignment="1">
      <alignment horizontal="center" vertical="center" wrapText="1"/>
    </xf>
    <xf numFmtId="0" fontId="68" fillId="23" borderId="11" xfId="0" applyFont="1" applyFill="1" applyBorder="1" applyAlignment="1">
      <alignment horizontal="center" vertical="center" wrapText="1"/>
    </xf>
    <xf numFmtId="0" fontId="68" fillId="23" borderId="66" xfId="0" applyFont="1" applyFill="1" applyBorder="1" applyAlignment="1">
      <alignment horizontal="left" vertical="center" wrapText="1"/>
    </xf>
    <xf numFmtId="2" fontId="79" fillId="23" borderId="106" xfId="0" applyNumberFormat="1" applyFont="1" applyFill="1" applyBorder="1" applyAlignment="1">
      <alignment horizontal="center" vertical="center" wrapText="1"/>
    </xf>
    <xf numFmtId="167" fontId="79" fillId="23" borderId="109" xfId="0" applyNumberFormat="1" applyFont="1" applyFill="1" applyBorder="1" applyAlignment="1">
      <alignment horizontal="right" vertical="center" wrapText="1"/>
    </xf>
    <xf numFmtId="10" fontId="79" fillId="23" borderId="67" xfId="0" applyNumberFormat="1" applyFont="1" applyFill="1" applyBorder="1" applyAlignment="1">
      <alignment horizontal="center" vertical="center" wrapText="1"/>
    </xf>
    <xf numFmtId="0" fontId="79" fillId="23" borderId="19" xfId="0" applyFont="1" applyFill="1" applyBorder="1" applyAlignment="1">
      <alignment horizontal="left" vertical="center" wrapText="1"/>
    </xf>
    <xf numFmtId="0" fontId="15" fillId="23" borderId="8" xfId="0" applyFont="1" applyFill="1" applyBorder="1" applyAlignment="1">
      <alignment vertical="center" wrapText="1"/>
    </xf>
    <xf numFmtId="1" fontId="79" fillId="23" borderId="149" xfId="0" applyNumberFormat="1" applyFont="1" applyFill="1" applyBorder="1" applyAlignment="1">
      <alignment horizontal="center" vertical="center" wrapText="1"/>
    </xf>
    <xf numFmtId="167" fontId="79" fillId="23" borderId="0" xfId="0" applyNumberFormat="1" applyFont="1" applyFill="1" applyAlignment="1">
      <alignment horizontal="right" vertical="center" wrapText="1"/>
    </xf>
    <xf numFmtId="2" fontId="79" fillId="23" borderId="147" xfId="0" applyNumberFormat="1" applyFont="1" applyFill="1" applyBorder="1" applyAlignment="1">
      <alignment horizontal="center" vertical="center" wrapText="1"/>
    </xf>
    <xf numFmtId="167" fontId="79" fillId="23" borderId="53" xfId="0" applyNumberFormat="1" applyFont="1" applyFill="1" applyBorder="1" applyAlignment="1">
      <alignment horizontal="right" vertical="center" wrapText="1"/>
    </xf>
    <xf numFmtId="0" fontId="15" fillId="23" borderId="5" xfId="0" applyFont="1" applyFill="1" applyBorder="1" applyAlignment="1">
      <alignment vertical="center" wrapText="1"/>
    </xf>
    <xf numFmtId="0" fontId="79" fillId="23" borderId="69" xfId="0" applyFont="1" applyFill="1" applyBorder="1" applyAlignment="1">
      <alignment horizontal="center" vertical="center" wrapText="1"/>
    </xf>
    <xf numFmtId="10" fontId="79" fillId="23" borderId="11" xfId="0" applyNumberFormat="1" applyFont="1" applyFill="1" applyBorder="1" applyAlignment="1">
      <alignment horizontal="center" vertical="center" wrapText="1"/>
    </xf>
    <xf numFmtId="2" fontId="79" fillId="23" borderId="35" xfId="0" applyNumberFormat="1" applyFont="1" applyFill="1" applyBorder="1" applyAlignment="1">
      <alignment horizontal="center" vertical="center" wrapText="1"/>
    </xf>
    <xf numFmtId="2" fontId="79" fillId="23" borderId="21" xfId="0" applyNumberFormat="1" applyFont="1" applyFill="1" applyBorder="1" applyAlignment="1">
      <alignment horizontal="center" vertical="center" wrapText="1"/>
    </xf>
    <xf numFmtId="167" fontId="79" fillId="23" borderId="66" xfId="0" applyNumberFormat="1" applyFont="1" applyFill="1" applyBorder="1" applyAlignment="1">
      <alignment horizontal="right" vertical="center" wrapText="1"/>
    </xf>
    <xf numFmtId="2" fontId="79" fillId="23" borderId="71" xfId="0" applyNumberFormat="1" applyFont="1" applyFill="1" applyBorder="1" applyAlignment="1">
      <alignment horizontal="center" vertical="center" wrapText="1"/>
    </xf>
    <xf numFmtId="2" fontId="79" fillId="23" borderId="70" xfId="0" applyNumberFormat="1" applyFont="1" applyFill="1" applyBorder="1" applyAlignment="1">
      <alignment horizontal="center" vertical="center" wrapText="1"/>
    </xf>
    <xf numFmtId="3" fontId="66" fillId="5" borderId="0" xfId="0" applyNumberFormat="1" applyFont="1" applyFill="1"/>
    <xf numFmtId="0" fontId="67" fillId="5" borderId="0" xfId="0" applyFont="1" applyFill="1"/>
    <xf numFmtId="0" fontId="65" fillId="5" borderId="0" xfId="0" applyFont="1" applyFill="1"/>
    <xf numFmtId="3" fontId="66" fillId="5" borderId="0" xfId="0" applyNumberFormat="1" applyFont="1" applyFill="1" applyAlignment="1">
      <alignment vertical="center"/>
    </xf>
    <xf numFmtId="0" fontId="67" fillId="5" borderId="0" xfId="0" applyFont="1" applyFill="1" applyAlignment="1">
      <alignment vertical="center"/>
    </xf>
    <xf numFmtId="0" fontId="65" fillId="5" borderId="0" xfId="0" applyFont="1" applyFill="1" applyAlignment="1">
      <alignment vertical="center"/>
    </xf>
    <xf numFmtId="3" fontId="74" fillId="5" borderId="0" xfId="0" applyNumberFormat="1" applyFont="1" applyFill="1" applyAlignment="1">
      <alignment vertical="center"/>
    </xf>
    <xf numFmtId="10" fontId="74" fillId="5" borderId="0" xfId="0" applyNumberFormat="1" applyFont="1" applyFill="1" applyAlignment="1">
      <alignment vertical="center"/>
    </xf>
    <xf numFmtId="0" fontId="83" fillId="5" borderId="0" xfId="0" applyFont="1" applyFill="1" applyAlignment="1">
      <alignment vertical="center"/>
    </xf>
    <xf numFmtId="0" fontId="82" fillId="5" borderId="0" xfId="0" applyFont="1" applyFill="1" applyAlignment="1">
      <alignment vertical="center"/>
    </xf>
    <xf numFmtId="167" fontId="66" fillId="5" borderId="0" xfId="0" applyNumberFormat="1" applyFont="1" applyFill="1" applyAlignment="1">
      <alignment vertical="center"/>
    </xf>
    <xf numFmtId="41" fontId="66" fillId="5" borderId="0" xfId="0" applyNumberFormat="1" applyFont="1" applyFill="1" applyAlignment="1">
      <alignment vertical="center"/>
    </xf>
    <xf numFmtId="1" fontId="66" fillId="5" borderId="0" xfId="0" applyNumberFormat="1" applyFont="1" applyFill="1" applyAlignment="1">
      <alignment vertical="center"/>
    </xf>
    <xf numFmtId="165" fontId="74" fillId="5" borderId="54" xfId="0" applyNumberFormat="1" applyFont="1" applyFill="1" applyBorder="1" applyAlignment="1">
      <alignment vertical="center"/>
    </xf>
    <xf numFmtId="3" fontId="67" fillId="5" borderId="0" xfId="0" applyNumberFormat="1" applyFont="1" applyFill="1"/>
    <xf numFmtId="0" fontId="68" fillId="5" borderId="0" xfId="0" applyFont="1" applyFill="1"/>
    <xf numFmtId="167" fontId="12" fillId="23" borderId="7" xfId="0" applyNumberFormat="1" applyFont="1" applyFill="1" applyBorder="1" applyAlignment="1">
      <alignment horizontal="right" vertical="center" wrapText="1"/>
    </xf>
    <xf numFmtId="41" fontId="9" fillId="0" borderId="0" xfId="7" applyNumberFormat="1" applyFont="1" applyAlignment="1" applyProtection="1">
      <alignment horizontal="left" vertical="center"/>
    </xf>
    <xf numFmtId="41" fontId="7" fillId="22" borderId="0" xfId="0" applyNumberFormat="1" applyFont="1" applyFill="1"/>
    <xf numFmtId="41" fontId="7" fillId="23" borderId="0" xfId="0" applyNumberFormat="1" applyFont="1" applyFill="1"/>
    <xf numFmtId="0" fontId="107" fillId="25" borderId="7" xfId="0" applyFont="1" applyFill="1" applyBorder="1" applyAlignment="1">
      <alignment horizontal="center" vertical="center"/>
    </xf>
    <xf numFmtId="49" fontId="105" fillId="3" borderId="7" xfId="0" applyNumberFormat="1" applyFont="1" applyFill="1" applyBorder="1" applyAlignment="1">
      <alignment horizontal="center" vertical="center" wrapText="1"/>
    </xf>
    <xf numFmtId="49" fontId="105" fillId="5" borderId="7" xfId="0" applyNumberFormat="1" applyFont="1" applyFill="1" applyBorder="1" applyAlignment="1">
      <alignment horizontal="left" vertical="center" wrapText="1"/>
    </xf>
    <xf numFmtId="49" fontId="105" fillId="5" borderId="7" xfId="0" applyNumberFormat="1" applyFont="1" applyFill="1" applyBorder="1" applyAlignment="1">
      <alignment horizontal="center" vertical="center" wrapText="1"/>
    </xf>
    <xf numFmtId="0" fontId="107" fillId="22" borderId="7" xfId="0" applyFont="1" applyFill="1" applyBorder="1" applyAlignment="1">
      <alignment horizontal="left" vertical="center" wrapText="1"/>
    </xf>
    <xf numFmtId="0" fontId="11" fillId="22" borderId="7" xfId="0" applyFont="1" applyFill="1" applyBorder="1" applyAlignment="1">
      <alignment horizontal="left" vertical="center" wrapText="1"/>
    </xf>
    <xf numFmtId="41" fontId="107" fillId="22" borderId="7" xfId="0" applyNumberFormat="1" applyFont="1" applyFill="1" applyBorder="1" applyAlignment="1">
      <alignment horizontal="right" vertical="center"/>
    </xf>
    <xf numFmtId="2" fontId="107" fillId="22" borderId="7" xfId="0" applyNumberFormat="1" applyFont="1" applyFill="1" applyBorder="1" applyAlignment="1">
      <alignment horizontal="center" vertical="center"/>
    </xf>
    <xf numFmtId="0" fontId="11" fillId="22" borderId="7" xfId="0" applyFont="1" applyFill="1" applyBorder="1"/>
    <xf numFmtId="49" fontId="107" fillId="23" borderId="20" xfId="0" applyNumberFormat="1" applyFont="1" applyFill="1" applyBorder="1" applyAlignment="1">
      <alignment horizontal="center" vertical="center"/>
    </xf>
    <xf numFmtId="49" fontId="107" fillId="23" borderId="12" xfId="0" applyNumberFormat="1" applyFont="1" applyFill="1" applyBorder="1" applyAlignment="1">
      <alignment horizontal="center" vertical="center"/>
    </xf>
    <xf numFmtId="0" fontId="107" fillId="23" borderId="7" xfId="0" applyFont="1" applyFill="1" applyBorder="1" applyAlignment="1">
      <alignment horizontal="left" vertical="center" wrapText="1"/>
    </xf>
    <xf numFmtId="0" fontId="11" fillId="23" borderId="7" xfId="0" applyFont="1" applyFill="1" applyBorder="1" applyAlignment="1">
      <alignment horizontal="left" vertical="center" wrapText="1"/>
    </xf>
    <xf numFmtId="41" fontId="107" fillId="23" borderId="7" xfId="0" applyNumberFormat="1" applyFont="1" applyFill="1" applyBorder="1" applyAlignment="1">
      <alignment horizontal="right" vertical="center"/>
    </xf>
    <xf numFmtId="2" fontId="107" fillId="23" borderId="7" xfId="0" applyNumberFormat="1" applyFont="1" applyFill="1" applyBorder="1" applyAlignment="1">
      <alignment horizontal="center" vertical="center"/>
    </xf>
    <xf numFmtId="0" fontId="11" fillId="23" borderId="7" xfId="0" applyFont="1" applyFill="1" applyBorder="1"/>
    <xf numFmtId="49" fontId="107" fillId="5" borderId="20" xfId="0" applyNumberFormat="1" applyFont="1" applyFill="1" applyBorder="1" applyAlignment="1">
      <alignment horizontal="center" vertical="center"/>
    </xf>
    <xf numFmtId="49" fontId="11" fillId="5" borderId="12" xfId="0" applyNumberFormat="1" applyFont="1" applyFill="1" applyBorder="1" applyAlignment="1">
      <alignment horizontal="center" vertical="center"/>
    </xf>
    <xf numFmtId="0" fontId="11" fillId="5" borderId="7" xfId="0" applyFont="1" applyFill="1" applyBorder="1" applyAlignment="1">
      <alignment horizontal="left" vertical="center" wrapText="1"/>
    </xf>
    <xf numFmtId="41" fontId="11" fillId="5" borderId="7" xfId="0" applyNumberFormat="1" applyFont="1" applyFill="1" applyBorder="1" applyAlignment="1">
      <alignment horizontal="right" vertical="center"/>
    </xf>
    <xf numFmtId="41" fontId="11" fillId="0" borderId="7" xfId="0" applyNumberFormat="1" applyFont="1" applyBorder="1" applyAlignment="1">
      <alignment horizontal="right" vertical="center"/>
    </xf>
    <xf numFmtId="2" fontId="107" fillId="5" borderId="7" xfId="0" applyNumberFormat="1" applyFont="1" applyFill="1" applyBorder="1" applyAlignment="1">
      <alignment horizontal="center" vertical="center"/>
    </xf>
    <xf numFmtId="41" fontId="107" fillId="5" borderId="7" xfId="0" applyNumberFormat="1" applyFont="1" applyFill="1" applyBorder="1" applyAlignment="1">
      <alignment horizontal="right" vertical="center"/>
    </xf>
    <xf numFmtId="2" fontId="11" fillId="5" borderId="7" xfId="0" applyNumberFormat="1" applyFont="1" applyFill="1" applyBorder="1" applyAlignment="1">
      <alignment horizontal="center" vertical="center"/>
    </xf>
    <xf numFmtId="0" fontId="11" fillId="5" borderId="7" xfId="0" applyFont="1" applyFill="1" applyBorder="1" applyAlignment="1">
      <alignment wrapText="1"/>
    </xf>
    <xf numFmtId="0" fontId="11" fillId="5" borderId="19" xfId="0" applyFont="1" applyFill="1" applyBorder="1" applyAlignment="1">
      <alignment horizontal="center" vertical="center" wrapText="1"/>
    </xf>
    <xf numFmtId="0" fontId="11" fillId="5" borderId="7" xfId="0" applyFont="1" applyFill="1" applyBorder="1"/>
    <xf numFmtId="167" fontId="102" fillId="0" borderId="1" xfId="1" applyNumberFormat="1" applyFont="1" applyBorder="1" applyAlignment="1">
      <alignment horizontal="center" vertical="center" wrapText="1"/>
    </xf>
    <xf numFmtId="0" fontId="11" fillId="5" borderId="10" xfId="0" applyFont="1" applyFill="1" applyBorder="1" applyAlignment="1">
      <alignment horizontal="left" vertical="center" wrapText="1"/>
    </xf>
    <xf numFmtId="0" fontId="11" fillId="5" borderId="7" xfId="0" applyFont="1" applyFill="1" applyBorder="1" applyAlignment="1">
      <alignment vertical="center" wrapText="1"/>
    </xf>
    <xf numFmtId="0" fontId="11" fillId="5" borderId="20" xfId="0" applyFont="1" applyFill="1" applyBorder="1" applyAlignment="1">
      <alignment horizontal="center" vertical="center"/>
    </xf>
    <xf numFmtId="41" fontId="11" fillId="5" borderId="7" xfId="0" quotePrefix="1" applyNumberFormat="1" applyFont="1" applyFill="1" applyBorder="1" applyAlignment="1">
      <alignment horizontal="right" vertical="center"/>
    </xf>
    <xf numFmtId="167" fontId="12" fillId="0" borderId="1" xfId="0" applyNumberFormat="1" applyFont="1" applyBorder="1" applyAlignment="1">
      <alignment horizontal="right" vertical="center" wrapText="1"/>
    </xf>
    <xf numFmtId="1" fontId="107" fillId="23" borderId="7" xfId="0" applyNumberFormat="1" applyFont="1" applyFill="1" applyBorder="1" applyAlignment="1">
      <alignment horizontal="center" vertical="center"/>
    </xf>
    <xf numFmtId="0" fontId="11" fillId="5" borderId="7" xfId="0" applyFont="1" applyFill="1" applyBorder="1" applyAlignment="1">
      <alignment horizontal="center" vertical="center" wrapText="1"/>
    </xf>
    <xf numFmtId="167" fontId="12" fillId="5" borderId="96" xfId="0" applyNumberFormat="1" applyFont="1" applyFill="1" applyBorder="1" applyAlignment="1">
      <alignment horizontal="center" vertical="center" wrapText="1"/>
    </xf>
    <xf numFmtId="0" fontId="11" fillId="23" borderId="20" xfId="0" applyFont="1" applyFill="1" applyBorder="1" applyAlignment="1">
      <alignment horizontal="center" vertical="center"/>
    </xf>
    <xf numFmtId="49" fontId="11" fillId="23" borderId="12" xfId="0" applyNumberFormat="1" applyFont="1" applyFill="1" applyBorder="1" applyAlignment="1">
      <alignment horizontal="center" vertical="center"/>
    </xf>
    <xf numFmtId="0" fontId="107" fillId="22" borderId="7" xfId="0" applyFont="1" applyFill="1" applyBorder="1"/>
    <xf numFmtId="0" fontId="11" fillId="23" borderId="7" xfId="0" applyFont="1" applyFill="1" applyBorder="1" applyAlignment="1">
      <alignment horizontal="center" vertical="center"/>
    </xf>
    <xf numFmtId="49" fontId="11" fillId="23" borderId="7" xfId="0" applyNumberFormat="1" applyFont="1" applyFill="1" applyBorder="1" applyAlignment="1">
      <alignment horizontal="center" vertical="center"/>
    </xf>
    <xf numFmtId="0" fontId="11" fillId="5" borderId="7" xfId="0" applyFont="1" applyFill="1" applyBorder="1" applyAlignment="1">
      <alignment horizontal="center" vertical="center"/>
    </xf>
    <xf numFmtId="49" fontId="11" fillId="5" borderId="7" xfId="0" applyNumberFormat="1" applyFont="1" applyFill="1" applyBorder="1" applyAlignment="1">
      <alignment horizontal="center" vertical="center"/>
    </xf>
    <xf numFmtId="0" fontId="107" fillId="22" borderId="10" xfId="0" applyFont="1" applyFill="1" applyBorder="1" applyAlignment="1">
      <alignment horizontal="left" vertical="center" wrapText="1"/>
    </xf>
    <xf numFmtId="0" fontId="11" fillId="22" borderId="10" xfId="0" applyFont="1" applyFill="1" applyBorder="1" applyAlignment="1">
      <alignment horizontal="left" vertical="center" wrapText="1"/>
    </xf>
    <xf numFmtId="41" fontId="107" fillId="22" borderId="10" xfId="0" applyNumberFormat="1" applyFont="1" applyFill="1" applyBorder="1" applyAlignment="1">
      <alignment horizontal="right" vertical="center"/>
    </xf>
    <xf numFmtId="0" fontId="11" fillId="22" borderId="10" xfId="0" applyFont="1" applyFill="1" applyBorder="1"/>
    <xf numFmtId="0" fontId="11" fillId="23" borderId="17" xfId="0" applyFont="1" applyFill="1" applyBorder="1" applyAlignment="1">
      <alignment horizontal="center" vertical="center"/>
    </xf>
    <xf numFmtId="49" fontId="11" fillId="23" borderId="11" xfId="0" applyNumberFormat="1" applyFont="1" applyFill="1" applyBorder="1" applyAlignment="1">
      <alignment horizontal="center" vertical="center"/>
    </xf>
    <xf numFmtId="0" fontId="107" fillId="23" borderId="10" xfId="0" applyFont="1" applyFill="1" applyBorder="1" applyAlignment="1">
      <alignment horizontal="left" vertical="center" wrapText="1"/>
    </xf>
    <xf numFmtId="0" fontId="11" fillId="23" borderId="10" xfId="0" applyFont="1" applyFill="1" applyBorder="1" applyAlignment="1">
      <alignment horizontal="left" vertical="center" wrapText="1"/>
    </xf>
    <xf numFmtId="41" fontId="107" fillId="23" borderId="10" xfId="0" applyNumberFormat="1" applyFont="1" applyFill="1" applyBorder="1" applyAlignment="1">
      <alignment horizontal="right" vertical="center"/>
    </xf>
    <xf numFmtId="0" fontId="11" fillId="23" borderId="10" xfId="0" applyFont="1" applyFill="1" applyBorder="1" applyAlignment="1">
      <alignment vertical="center" wrapText="1"/>
    </xf>
    <xf numFmtId="0" fontId="11" fillId="5" borderId="17" xfId="0" applyFont="1" applyFill="1" applyBorder="1" applyAlignment="1">
      <alignment horizontal="center" vertical="center"/>
    </xf>
    <xf numFmtId="49" fontId="11" fillId="5" borderId="11" xfId="0" applyNumberFormat="1" applyFont="1" applyFill="1" applyBorder="1" applyAlignment="1">
      <alignment horizontal="center" vertical="center"/>
    </xf>
    <xf numFmtId="41" fontId="11" fillId="5" borderId="10" xfId="0" applyNumberFormat="1" applyFont="1" applyFill="1" applyBorder="1" applyAlignment="1">
      <alignment horizontal="right" vertical="center"/>
    </xf>
    <xf numFmtId="0" fontId="11" fillId="5" borderId="10" xfId="0" applyFont="1" applyFill="1" applyBorder="1" applyAlignment="1">
      <alignment vertical="center" wrapText="1"/>
    </xf>
    <xf numFmtId="0" fontId="11" fillId="23" borderId="7" xfId="0" applyFont="1" applyFill="1" applyBorder="1" applyAlignment="1">
      <alignment horizontal="left" wrapText="1"/>
    </xf>
    <xf numFmtId="0" fontId="107" fillId="22" borderId="18" xfId="0" applyFont="1" applyFill="1" applyBorder="1" applyAlignment="1">
      <alignment horizontal="center" vertical="center"/>
    </xf>
    <xf numFmtId="49" fontId="11" fillId="22" borderId="18" xfId="0" applyNumberFormat="1" applyFont="1" applyFill="1" applyBorder="1" applyAlignment="1">
      <alignment horizontal="center" vertical="center"/>
    </xf>
    <xf numFmtId="0" fontId="107" fillId="22" borderId="18" xfId="0" applyFont="1" applyFill="1" applyBorder="1" applyAlignment="1">
      <alignment horizontal="left" vertical="center" wrapText="1"/>
    </xf>
    <xf numFmtId="41" fontId="107" fillId="22" borderId="18" xfId="0" applyNumberFormat="1" applyFont="1" applyFill="1" applyBorder="1" applyAlignment="1">
      <alignment horizontal="right" vertical="center"/>
    </xf>
    <xf numFmtId="0" fontId="11" fillId="22" borderId="18" xfId="0" applyFont="1" applyFill="1" applyBorder="1" applyAlignment="1">
      <alignment horizontal="center" vertical="center" wrapText="1"/>
    </xf>
    <xf numFmtId="41" fontId="107" fillId="23" borderId="18" xfId="0" applyNumberFormat="1" applyFont="1" applyFill="1" applyBorder="1" applyAlignment="1">
      <alignment horizontal="right" vertical="center"/>
    </xf>
    <xf numFmtId="0" fontId="11" fillId="0" borderId="10" xfId="0" applyFont="1" applyBorder="1" applyAlignment="1">
      <alignment horizontal="center" vertical="center"/>
    </xf>
    <xf numFmtId="49" fontId="11" fillId="0" borderId="10" xfId="0" applyNumberFormat="1" applyFont="1" applyBorder="1" applyAlignment="1">
      <alignment horizontal="center" vertical="center"/>
    </xf>
    <xf numFmtId="0" fontId="11" fillId="0" borderId="10" xfId="0" applyFont="1" applyBorder="1" applyAlignment="1">
      <alignment horizontal="left" vertical="center" wrapText="1"/>
    </xf>
    <xf numFmtId="41" fontId="11" fillId="0" borderId="10" xfId="0" applyNumberFormat="1" applyFont="1" applyBorder="1" applyAlignment="1">
      <alignment horizontal="right" vertical="center"/>
    </xf>
    <xf numFmtId="0" fontId="11" fillId="0" borderId="20" xfId="0" applyFont="1" applyBorder="1" applyAlignment="1">
      <alignment horizontal="center" vertical="center"/>
    </xf>
    <xf numFmtId="49" fontId="11" fillId="0" borderId="12" xfId="0" applyNumberFormat="1" applyFont="1" applyBorder="1" applyAlignment="1">
      <alignment horizontal="center" vertical="center"/>
    </xf>
    <xf numFmtId="0" fontId="11" fillId="0" borderId="7" xfId="0" applyFont="1" applyBorder="1" applyAlignment="1">
      <alignment horizontal="left" vertical="center" wrapText="1"/>
    </xf>
    <xf numFmtId="2" fontId="11" fillId="0" borderId="7" xfId="0" applyNumberFormat="1" applyFont="1" applyBorder="1" applyAlignment="1">
      <alignment horizontal="center"/>
    </xf>
    <xf numFmtId="0" fontId="11" fillId="0" borderId="7" xfId="0" applyFont="1" applyBorder="1"/>
    <xf numFmtId="0" fontId="107" fillId="24" borderId="12" xfId="0" applyFont="1" applyFill="1" applyBorder="1" applyAlignment="1">
      <alignment horizontal="center" vertical="center" wrapText="1"/>
    </xf>
    <xf numFmtId="41" fontId="107" fillId="24" borderId="7" xfId="0" applyNumberFormat="1" applyFont="1" applyFill="1" applyBorder="1" applyAlignment="1">
      <alignment horizontal="right" vertical="center"/>
    </xf>
    <xf numFmtId="2" fontId="107" fillId="24" borderId="7" xfId="0" applyNumberFormat="1" applyFont="1" applyFill="1" applyBorder="1" applyAlignment="1">
      <alignment horizontal="center" vertical="center"/>
    </xf>
    <xf numFmtId="39" fontId="107" fillId="24" borderId="7" xfId="0" applyNumberFormat="1" applyFont="1" applyFill="1" applyBorder="1" applyAlignment="1">
      <alignment horizontal="center" vertical="center"/>
    </xf>
    <xf numFmtId="0" fontId="11" fillId="24" borderId="7" xfId="0" applyFont="1" applyFill="1" applyBorder="1"/>
    <xf numFmtId="2" fontId="107" fillId="5" borderId="7" xfId="0" quotePrefix="1" applyNumberFormat="1" applyFont="1" applyFill="1" applyBorder="1" applyAlignment="1">
      <alignment horizontal="center" vertical="center"/>
    </xf>
    <xf numFmtId="0" fontId="0" fillId="0" borderId="0" xfId="0" applyAlignment="1">
      <alignment horizontal="left" vertical="center" indent="1"/>
    </xf>
    <xf numFmtId="0" fontId="9" fillId="0" borderId="0" xfId="3" applyFont="1" applyAlignment="1">
      <alignment horizontal="center" vertical="center" wrapText="1"/>
    </xf>
    <xf numFmtId="41" fontId="22" fillId="2" borderId="10" xfId="3" applyNumberFormat="1" applyFont="1" applyFill="1" applyBorder="1" applyAlignment="1">
      <alignment horizontal="center" vertical="center"/>
    </xf>
    <xf numFmtId="0" fontId="25" fillId="0" borderId="7" xfId="3" quotePrefix="1" applyFont="1" applyBorder="1" applyAlignment="1">
      <alignment horizontal="center" vertical="center"/>
    </xf>
    <xf numFmtId="0" fontId="22" fillId="2" borderId="20" xfId="3" applyFont="1" applyFill="1" applyBorder="1" applyAlignment="1">
      <alignment horizontal="center" vertical="center"/>
    </xf>
    <xf numFmtId="0" fontId="107" fillId="2" borderId="10" xfId="0" applyFont="1" applyFill="1" applyBorder="1" applyAlignment="1">
      <alignment horizontal="left" vertical="center" wrapText="1"/>
    </xf>
    <xf numFmtId="41" fontId="107" fillId="2" borderId="10" xfId="0" applyNumberFormat="1" applyFont="1" applyFill="1" applyBorder="1" applyAlignment="1">
      <alignment horizontal="right" vertical="center"/>
    </xf>
    <xf numFmtId="0" fontId="9" fillId="2" borderId="0" xfId="3" applyFont="1" applyFill="1" applyAlignment="1">
      <alignment horizontal="center" vertical="center" wrapText="1"/>
    </xf>
    <xf numFmtId="41" fontId="25" fillId="2" borderId="7" xfId="3" applyNumberFormat="1" applyFont="1" applyFill="1" applyBorder="1" applyAlignment="1">
      <alignment horizontal="center" vertical="center"/>
    </xf>
    <xf numFmtId="0" fontId="25" fillId="3" borderId="7" xfId="3" quotePrefix="1" applyFont="1" applyFill="1" applyBorder="1" applyAlignment="1">
      <alignment horizontal="center" vertical="center"/>
    </xf>
    <xf numFmtId="0" fontId="107" fillId="3" borderId="7" xfId="0" applyFont="1" applyFill="1" applyBorder="1" applyAlignment="1">
      <alignment horizontal="left" vertical="center" wrapText="1"/>
    </xf>
    <xf numFmtId="41" fontId="107" fillId="3" borderId="10" xfId="0" applyNumberFormat="1" applyFont="1" applyFill="1" applyBorder="1" applyAlignment="1">
      <alignment horizontal="right" vertical="center"/>
    </xf>
    <xf numFmtId="0" fontId="9" fillId="3" borderId="0" xfId="3" applyFont="1" applyFill="1" applyAlignment="1">
      <alignment horizontal="center" vertical="center" wrapText="1"/>
    </xf>
    <xf numFmtId="41" fontId="22" fillId="3" borderId="10" xfId="3" applyNumberFormat="1" applyFont="1" applyFill="1" applyBorder="1" applyAlignment="1">
      <alignment horizontal="center" vertical="center"/>
    </xf>
    <xf numFmtId="41" fontId="25" fillId="3" borderId="7" xfId="3" applyNumberFormat="1" applyFont="1" applyFill="1" applyBorder="1" applyAlignment="1">
      <alignment horizontal="center" vertical="center"/>
    </xf>
    <xf numFmtId="41" fontId="22" fillId="5" borderId="7" xfId="3" applyNumberFormat="1" applyFont="1" applyFill="1" applyBorder="1" applyAlignment="1">
      <alignment horizontal="center" vertical="center"/>
    </xf>
    <xf numFmtId="41" fontId="25" fillId="5" borderId="10" xfId="3" applyNumberFormat="1" applyFont="1" applyFill="1" applyBorder="1" applyAlignment="1">
      <alignment horizontal="center" vertical="center"/>
    </xf>
    <xf numFmtId="0" fontId="30" fillId="0" borderId="0" xfId="7" applyFont="1" applyAlignment="1" applyProtection="1">
      <alignment horizontal="left" vertical="center"/>
    </xf>
    <xf numFmtId="0" fontId="97" fillId="0" borderId="0" xfId="7" applyFont="1" applyAlignment="1" applyProtection="1">
      <alignment horizontal="left" vertical="center"/>
    </xf>
    <xf numFmtId="0" fontId="9" fillId="0" borderId="0" xfId="7" applyFont="1" applyAlignment="1" applyProtection="1">
      <alignment horizontal="left" vertical="center"/>
    </xf>
    <xf numFmtId="0" fontId="11" fillId="5" borderId="18" xfId="0" applyFont="1" applyFill="1" applyBorder="1" applyAlignment="1">
      <alignment horizontal="center" vertical="center" wrapText="1"/>
    </xf>
    <xf numFmtId="0" fontId="11" fillId="5" borderId="19" xfId="0" applyFont="1" applyFill="1" applyBorder="1" applyAlignment="1">
      <alignment horizontal="center" vertical="center" wrapText="1"/>
    </xf>
    <xf numFmtId="0" fontId="11" fillId="5" borderId="10" xfId="0" applyFont="1" applyFill="1" applyBorder="1" applyAlignment="1">
      <alignment horizontal="center" vertical="center" wrapText="1"/>
    </xf>
    <xf numFmtId="0" fontId="14" fillId="0" borderId="0" xfId="0" applyFont="1" applyAlignment="1">
      <alignment horizontal="center"/>
    </xf>
    <xf numFmtId="0" fontId="105" fillId="25" borderId="13" xfId="0" applyFont="1" applyFill="1" applyBorder="1" applyAlignment="1">
      <alignment horizontal="center" vertical="center" wrapText="1"/>
    </xf>
    <xf numFmtId="0" fontId="105" fillId="25" borderId="14" xfId="0" applyFont="1" applyFill="1" applyBorder="1" applyAlignment="1">
      <alignment horizontal="center" vertical="center" wrapText="1"/>
    </xf>
    <xf numFmtId="0" fontId="105" fillId="25" borderId="15" xfId="0" applyFont="1" applyFill="1" applyBorder="1" applyAlignment="1">
      <alignment horizontal="center" vertical="center" wrapText="1"/>
    </xf>
    <xf numFmtId="0" fontId="105" fillId="25" borderId="16" xfId="0" applyFont="1" applyFill="1" applyBorder="1" applyAlignment="1">
      <alignment horizontal="center" vertical="center" wrapText="1"/>
    </xf>
    <xf numFmtId="0" fontId="105" fillId="25" borderId="17" xfId="0" applyFont="1" applyFill="1" applyBorder="1" applyAlignment="1">
      <alignment horizontal="center" vertical="center" wrapText="1"/>
    </xf>
    <xf numFmtId="0" fontId="105" fillId="25" borderId="11" xfId="0" applyFont="1" applyFill="1" applyBorder="1" applyAlignment="1">
      <alignment horizontal="center" vertical="center" wrapText="1"/>
    </xf>
    <xf numFmtId="0" fontId="105" fillId="25" borderId="18" xfId="0" applyFont="1" applyFill="1" applyBorder="1" applyAlignment="1">
      <alignment horizontal="center" vertical="center" wrapText="1"/>
    </xf>
    <xf numFmtId="0" fontId="105" fillId="25" borderId="19" xfId="0" applyFont="1" applyFill="1" applyBorder="1" applyAlignment="1">
      <alignment horizontal="center" vertical="center" wrapText="1"/>
    </xf>
    <xf numFmtId="0" fontId="105" fillId="25" borderId="10" xfId="0" applyFont="1" applyFill="1" applyBorder="1" applyAlignment="1">
      <alignment horizontal="center" vertical="center" wrapText="1"/>
    </xf>
    <xf numFmtId="0" fontId="107" fillId="25" borderId="18" xfId="0" applyFont="1" applyFill="1" applyBorder="1" applyAlignment="1">
      <alignment horizontal="center" vertical="center" wrapText="1"/>
    </xf>
    <xf numFmtId="0" fontId="107" fillId="25" borderId="19" xfId="0" applyFont="1" applyFill="1" applyBorder="1" applyAlignment="1">
      <alignment horizontal="center" vertical="center" wrapText="1"/>
    </xf>
    <xf numFmtId="0" fontId="107" fillId="25" borderId="10" xfId="0" applyFont="1" applyFill="1" applyBorder="1" applyAlignment="1">
      <alignment horizontal="center" vertical="center" wrapText="1"/>
    </xf>
    <xf numFmtId="49" fontId="105" fillId="3" borderId="20" xfId="0" applyNumberFormat="1" applyFont="1" applyFill="1" applyBorder="1" applyAlignment="1">
      <alignment horizontal="center" vertical="center" wrapText="1"/>
    </xf>
    <xf numFmtId="49" fontId="105" fillId="3" borderId="12" xfId="0" applyNumberFormat="1" applyFont="1" applyFill="1" applyBorder="1" applyAlignment="1">
      <alignment horizontal="center" vertical="center" wrapText="1"/>
    </xf>
    <xf numFmtId="0" fontId="105" fillId="5" borderId="20" xfId="0" applyFont="1" applyFill="1" applyBorder="1" applyAlignment="1">
      <alignment horizontal="center" vertical="center" wrapText="1"/>
    </xf>
    <xf numFmtId="0" fontId="105" fillId="5" borderId="12" xfId="0" applyFont="1" applyFill="1" applyBorder="1" applyAlignment="1">
      <alignment horizontal="center" vertical="center" wrapText="1"/>
    </xf>
    <xf numFmtId="49" fontId="107" fillId="22" borderId="20" xfId="0" applyNumberFormat="1" applyFont="1" applyFill="1" applyBorder="1" applyAlignment="1">
      <alignment horizontal="center" vertical="center"/>
    </xf>
    <xf numFmtId="49" fontId="107" fillId="22" borderId="12" xfId="0" applyNumberFormat="1" applyFont="1" applyFill="1" applyBorder="1" applyAlignment="1">
      <alignment horizontal="center" vertical="center"/>
    </xf>
    <xf numFmtId="0" fontId="107" fillId="24" borderId="20" xfId="0" applyFont="1" applyFill="1" applyBorder="1" applyAlignment="1">
      <alignment horizontal="center" vertical="center" wrapText="1"/>
    </xf>
    <xf numFmtId="0" fontId="107" fillId="24" borderId="21" xfId="0" applyFont="1" applyFill="1" applyBorder="1" applyAlignment="1">
      <alignment horizontal="center" vertical="center" wrapText="1"/>
    </xf>
    <xf numFmtId="0" fontId="107" fillId="24" borderId="12" xfId="0" applyFont="1" applyFill="1" applyBorder="1" applyAlignment="1">
      <alignment horizontal="center" vertical="center" wrapText="1"/>
    </xf>
    <xf numFmtId="0" fontId="11" fillId="5" borderId="18" xfId="0" applyFont="1" applyFill="1" applyBorder="1" applyAlignment="1">
      <alignment horizontal="left" vertical="center" wrapText="1"/>
    </xf>
    <xf numFmtId="0" fontId="11" fillId="5" borderId="10" xfId="0" applyFont="1" applyFill="1" applyBorder="1" applyAlignment="1">
      <alignment horizontal="left" vertical="center" wrapText="1"/>
    </xf>
    <xf numFmtId="0" fontId="11" fillId="5" borderId="13" xfId="0" applyFont="1" applyFill="1" applyBorder="1" applyAlignment="1">
      <alignment horizontal="center" vertical="center" wrapText="1"/>
    </xf>
    <xf numFmtId="0" fontId="11" fillId="5" borderId="15" xfId="0" applyFont="1" applyFill="1" applyBorder="1" applyAlignment="1">
      <alignment horizontal="center" vertical="center" wrapText="1"/>
    </xf>
    <xf numFmtId="0" fontId="11" fillId="5" borderId="17" xfId="0" applyFont="1" applyFill="1" applyBorder="1" applyAlignment="1">
      <alignment horizontal="center" vertical="center" wrapText="1"/>
    </xf>
    <xf numFmtId="0" fontId="107" fillId="22" borderId="20" xfId="0" applyFont="1" applyFill="1" applyBorder="1" applyAlignment="1">
      <alignment horizontal="center" vertical="center"/>
    </xf>
    <xf numFmtId="0" fontId="107" fillId="22" borderId="12" xfId="0" applyFont="1" applyFill="1" applyBorder="1" applyAlignment="1">
      <alignment horizontal="center" vertical="center"/>
    </xf>
    <xf numFmtId="49" fontId="107" fillId="22" borderId="17" xfId="0" applyNumberFormat="1" applyFont="1" applyFill="1" applyBorder="1" applyAlignment="1">
      <alignment horizontal="center" vertical="center"/>
    </xf>
    <xf numFmtId="49" fontId="107" fillId="22" borderId="11" xfId="0" applyNumberFormat="1" applyFont="1" applyFill="1" applyBorder="1" applyAlignment="1">
      <alignment horizontal="center" vertical="center"/>
    </xf>
    <xf numFmtId="0" fontId="40" fillId="2" borderId="29" xfId="9" applyFont="1" applyFill="1" applyBorder="1" applyAlignment="1" applyProtection="1">
      <alignment horizontal="center" vertical="center" textRotation="90" wrapText="1"/>
    </xf>
    <xf numFmtId="0" fontId="40" fillId="2" borderId="19" xfId="9" applyFont="1" applyFill="1" applyBorder="1" applyAlignment="1" applyProtection="1">
      <alignment horizontal="center" vertical="center" textRotation="90" wrapText="1"/>
    </xf>
    <xf numFmtId="0" fontId="40" fillId="2" borderId="38" xfId="9" applyFont="1" applyFill="1" applyBorder="1" applyAlignment="1" applyProtection="1">
      <alignment horizontal="center" vertical="center" textRotation="90" wrapText="1"/>
    </xf>
    <xf numFmtId="10" fontId="40" fillId="2" borderId="12" xfId="9" applyNumberFormat="1" applyFont="1" applyFill="1" applyBorder="1" applyAlignment="1" applyProtection="1">
      <alignment horizontal="center" vertical="center" wrapText="1"/>
    </xf>
    <xf numFmtId="10" fontId="40" fillId="2" borderId="40" xfId="9" applyNumberFormat="1" applyFont="1" applyFill="1" applyBorder="1" applyAlignment="1" applyProtection="1">
      <alignment horizontal="center" vertical="center" wrapText="1"/>
    </xf>
    <xf numFmtId="0" fontId="38" fillId="2" borderId="7" xfId="8" applyFont="1" applyFill="1" applyBorder="1" applyAlignment="1">
      <alignment horizontal="left" vertical="center" wrapText="1"/>
    </xf>
    <xf numFmtId="0" fontId="40" fillId="2" borderId="7" xfId="9" applyFont="1" applyFill="1" applyBorder="1" applyAlignment="1" applyProtection="1">
      <alignment horizontal="center" vertical="center"/>
    </xf>
    <xf numFmtId="10" fontId="40" fillId="2" borderId="29" xfId="9" applyNumberFormat="1" applyFont="1" applyFill="1" applyBorder="1" applyAlignment="1" applyProtection="1">
      <alignment horizontal="center" vertical="center" textRotation="90" wrapText="1"/>
    </xf>
    <xf numFmtId="10" fontId="40" fillId="2" borderId="19" xfId="9" applyNumberFormat="1" applyFont="1" applyFill="1" applyBorder="1" applyAlignment="1" applyProtection="1">
      <alignment horizontal="center" vertical="center" textRotation="90" wrapText="1"/>
    </xf>
    <xf numFmtId="10" fontId="40" fillId="2" borderId="38" xfId="9" applyNumberFormat="1" applyFont="1" applyFill="1" applyBorder="1" applyAlignment="1" applyProtection="1">
      <alignment horizontal="center" vertical="center" textRotation="90" wrapText="1"/>
    </xf>
    <xf numFmtId="0" fontId="36" fillId="0" borderId="0" xfId="7" applyFont="1" applyAlignment="1" applyProtection="1">
      <alignment horizontal="center" vertical="center"/>
    </xf>
    <xf numFmtId="0" fontId="38" fillId="0" borderId="0" xfId="7" applyFont="1" applyAlignment="1" applyProtection="1">
      <alignment horizontal="center" vertical="center"/>
    </xf>
    <xf numFmtId="0" fontId="36" fillId="11" borderId="0" xfId="7" applyFont="1" applyFill="1" applyAlignment="1" applyProtection="1">
      <alignment horizontal="center" wrapText="1"/>
    </xf>
    <xf numFmtId="0" fontId="40" fillId="2" borderId="28" xfId="9" applyFont="1" applyFill="1" applyBorder="1" applyAlignment="1" applyProtection="1">
      <alignment horizontal="center" vertical="center"/>
    </xf>
    <xf numFmtId="0" fontId="40" fillId="2" borderId="35" xfId="9" applyFont="1" applyFill="1" applyBorder="1" applyAlignment="1" applyProtection="1">
      <alignment horizontal="center" vertical="center"/>
    </xf>
    <xf numFmtId="0" fontId="40" fillId="2" borderId="37" xfId="9" applyFont="1" applyFill="1" applyBorder="1" applyAlignment="1" applyProtection="1">
      <alignment horizontal="center" vertical="center"/>
    </xf>
    <xf numFmtId="0" fontId="40" fillId="2" borderId="29" xfId="9" applyFont="1" applyFill="1" applyBorder="1" applyAlignment="1" applyProtection="1">
      <alignment horizontal="center" vertical="center" wrapText="1"/>
    </xf>
    <xf numFmtId="0" fontId="40" fillId="2" borderId="19" xfId="9" applyFont="1" applyFill="1" applyBorder="1" applyAlignment="1" applyProtection="1">
      <alignment horizontal="center" vertical="center" wrapText="1"/>
    </xf>
    <xf numFmtId="0" fontId="40" fillId="2" borderId="38" xfId="9" applyFont="1" applyFill="1" applyBorder="1" applyAlignment="1" applyProtection="1">
      <alignment horizontal="center" vertical="center" wrapText="1"/>
    </xf>
    <xf numFmtId="0" fontId="40" fillId="2" borderId="30" xfId="9" applyFont="1" applyFill="1" applyBorder="1" applyAlignment="1" applyProtection="1">
      <alignment horizontal="center" vertical="center" wrapText="1"/>
    </xf>
    <xf numFmtId="0" fontId="40" fillId="2" borderId="7" xfId="9" applyFont="1" applyFill="1" applyBorder="1" applyAlignment="1" applyProtection="1">
      <alignment horizontal="center" vertical="center" wrapText="1"/>
    </xf>
    <xf numFmtId="0" fontId="40" fillId="2" borderId="39" xfId="9" applyFont="1" applyFill="1" applyBorder="1" applyAlignment="1" applyProtection="1">
      <alignment horizontal="center" vertical="center" wrapText="1"/>
    </xf>
    <xf numFmtId="170" fontId="40" fillId="2" borderId="29" xfId="9" applyNumberFormat="1" applyFont="1" applyFill="1" applyBorder="1" applyAlignment="1" applyProtection="1">
      <alignment horizontal="center" vertical="center" wrapText="1"/>
    </xf>
    <xf numFmtId="170" fontId="40" fillId="2" borderId="19" xfId="9" applyNumberFormat="1" applyFont="1" applyFill="1" applyBorder="1" applyAlignment="1" applyProtection="1">
      <alignment horizontal="center" vertical="center" wrapText="1"/>
    </xf>
    <xf numFmtId="170" fontId="40" fillId="2" borderId="38" xfId="9" applyNumberFormat="1" applyFont="1" applyFill="1" applyBorder="1" applyAlignment="1" applyProtection="1">
      <alignment horizontal="center" vertical="center" wrapText="1"/>
    </xf>
    <xf numFmtId="0" fontId="40" fillId="2" borderId="34" xfId="9" applyFont="1" applyFill="1" applyBorder="1" applyAlignment="1" applyProtection="1">
      <alignment horizontal="center" vertical="center" wrapText="1"/>
    </xf>
    <xf numFmtId="0" fontId="40" fillId="2" borderId="36" xfId="9" applyFont="1" applyFill="1" applyBorder="1" applyAlignment="1" applyProtection="1">
      <alignment horizontal="center" vertical="center" wrapText="1"/>
    </xf>
    <xf numFmtId="0" fontId="40" fillId="2" borderId="41" xfId="9" applyFont="1" applyFill="1" applyBorder="1" applyAlignment="1" applyProtection="1">
      <alignment horizontal="center" vertical="center" wrapText="1"/>
    </xf>
    <xf numFmtId="0" fontId="40" fillId="2" borderId="39" xfId="9" applyFont="1" applyFill="1" applyBorder="1" applyAlignment="1" applyProtection="1">
      <alignment horizontal="center" vertical="center"/>
    </xf>
    <xf numFmtId="0" fontId="40" fillId="2" borderId="31" xfId="9" applyFont="1" applyFill="1" applyBorder="1" applyAlignment="1" applyProtection="1">
      <alignment horizontal="center" vertical="center" wrapText="1"/>
    </xf>
    <xf numFmtId="0" fontId="40" fillId="2" borderId="32" xfId="9" applyFont="1" applyFill="1" applyBorder="1" applyAlignment="1" applyProtection="1">
      <alignment horizontal="center" vertical="center" wrapText="1"/>
    </xf>
    <xf numFmtId="0" fontId="40" fillId="2" borderId="31" xfId="9" applyFont="1" applyFill="1" applyBorder="1" applyAlignment="1" applyProtection="1">
      <alignment horizontal="center" vertical="center"/>
    </xf>
    <xf numFmtId="0" fontId="40" fillId="2" borderId="33" xfId="9" applyFont="1" applyFill="1" applyBorder="1" applyAlignment="1" applyProtection="1">
      <alignment horizontal="center" vertical="center"/>
    </xf>
    <xf numFmtId="0" fontId="40" fillId="2" borderId="32" xfId="9" applyFont="1" applyFill="1" applyBorder="1" applyAlignment="1" applyProtection="1">
      <alignment horizontal="center" vertical="center"/>
    </xf>
    <xf numFmtId="41" fontId="44" fillId="0" borderId="18" xfId="7" applyNumberFormat="1" applyFont="1" applyBorder="1" applyAlignment="1" applyProtection="1">
      <alignment horizontal="center" vertical="center"/>
    </xf>
    <xf numFmtId="41" fontId="44" fillId="0" borderId="19" xfId="7" applyNumberFormat="1" applyFont="1" applyBorder="1" applyAlignment="1" applyProtection="1">
      <alignment horizontal="center" vertical="center"/>
    </xf>
    <xf numFmtId="49" fontId="54" fillId="2" borderId="20" xfId="3" applyNumberFormat="1" applyFont="1" applyFill="1" applyBorder="1" applyAlignment="1">
      <alignment horizontal="center" vertical="center"/>
    </xf>
    <xf numFmtId="49" fontId="54" fillId="2" borderId="11" xfId="3" applyNumberFormat="1" applyFont="1" applyFill="1" applyBorder="1" applyAlignment="1">
      <alignment horizontal="center" vertical="center"/>
    </xf>
    <xf numFmtId="49" fontId="54" fillId="3" borderId="20" xfId="3" applyNumberFormat="1" applyFont="1" applyFill="1" applyBorder="1" applyAlignment="1">
      <alignment horizontal="center" vertical="center"/>
    </xf>
    <xf numFmtId="49" fontId="54" fillId="3" borderId="22" xfId="3" applyNumberFormat="1" applyFont="1" applyFill="1" applyBorder="1" applyAlignment="1">
      <alignment horizontal="center" vertical="center"/>
    </xf>
    <xf numFmtId="49" fontId="54" fillId="2" borderId="12" xfId="3" applyNumberFormat="1" applyFont="1" applyFill="1" applyBorder="1" applyAlignment="1">
      <alignment horizontal="center" vertical="center"/>
    </xf>
    <xf numFmtId="0" fontId="58" fillId="3" borderId="20" xfId="3" applyFont="1" applyFill="1" applyBorder="1" applyAlignment="1">
      <alignment horizontal="center" vertical="center"/>
    </xf>
    <xf numFmtId="0" fontId="58" fillId="3" borderId="12" xfId="3" applyFont="1" applyFill="1" applyBorder="1" applyAlignment="1">
      <alignment horizontal="center" vertical="center"/>
    </xf>
    <xf numFmtId="0" fontId="58" fillId="2" borderId="20" xfId="3" applyFont="1" applyFill="1" applyBorder="1" applyAlignment="1">
      <alignment horizontal="center" vertical="center"/>
    </xf>
    <xf numFmtId="0" fontId="58" fillId="2" borderId="12" xfId="3" applyFont="1" applyFill="1" applyBorder="1" applyAlignment="1">
      <alignment horizontal="center" vertical="center"/>
    </xf>
    <xf numFmtId="49" fontId="54" fillId="3" borderId="12" xfId="3" applyNumberFormat="1" applyFont="1" applyFill="1" applyBorder="1" applyAlignment="1">
      <alignment horizontal="center" vertical="center"/>
    </xf>
    <xf numFmtId="0" fontId="50" fillId="0" borderId="0" xfId="3" applyFont="1" applyAlignment="1">
      <alignment horizontal="center"/>
    </xf>
    <xf numFmtId="0" fontId="52" fillId="2" borderId="13" xfId="3" applyFont="1" applyFill="1" applyBorder="1" applyAlignment="1">
      <alignment horizontal="center" vertical="center" wrapText="1"/>
    </xf>
    <xf numFmtId="0" fontId="52" fillId="2" borderId="14" xfId="3" applyFont="1" applyFill="1" applyBorder="1" applyAlignment="1">
      <alignment horizontal="center" vertical="center" wrapText="1"/>
    </xf>
    <xf numFmtId="0" fontId="52" fillId="2" borderId="15" xfId="3" applyFont="1" applyFill="1" applyBorder="1" applyAlignment="1">
      <alignment horizontal="center" vertical="center" wrapText="1"/>
    </xf>
    <xf numFmtId="0" fontId="52" fillId="2" borderId="16" xfId="3" applyFont="1" applyFill="1" applyBorder="1" applyAlignment="1">
      <alignment horizontal="center" vertical="center" wrapText="1"/>
    </xf>
    <xf numFmtId="0" fontId="52" fillId="2" borderId="17" xfId="3" applyFont="1" applyFill="1" applyBorder="1" applyAlignment="1">
      <alignment horizontal="center" vertical="center" wrapText="1"/>
    </xf>
    <xf numFmtId="0" fontId="52" fillId="2" borderId="11" xfId="3" applyFont="1" applyFill="1" applyBorder="1" applyAlignment="1">
      <alignment horizontal="center" vertical="center" wrapText="1"/>
    </xf>
    <xf numFmtId="0" fontId="52" fillId="2" borderId="7" xfId="3" applyFont="1" applyFill="1" applyBorder="1" applyAlignment="1">
      <alignment horizontal="center" vertical="center" wrapText="1"/>
    </xf>
    <xf numFmtId="0" fontId="52" fillId="2" borderId="18" xfId="3" applyFont="1" applyFill="1" applyBorder="1" applyAlignment="1">
      <alignment horizontal="center" vertical="center" wrapText="1"/>
    </xf>
    <xf numFmtId="0" fontId="52" fillId="2" borderId="19" xfId="3" applyFont="1" applyFill="1" applyBorder="1" applyAlignment="1">
      <alignment horizontal="center" vertical="center" wrapText="1"/>
    </xf>
    <xf numFmtId="0" fontId="52" fillId="2" borderId="10" xfId="3" applyFont="1" applyFill="1" applyBorder="1" applyAlignment="1">
      <alignment horizontal="center" vertical="center" wrapText="1"/>
    </xf>
    <xf numFmtId="0" fontId="17" fillId="0" borderId="27" xfId="0" quotePrefix="1" applyFont="1" applyBorder="1" applyAlignment="1">
      <alignment horizontal="left" vertical="center" wrapText="1"/>
    </xf>
    <xf numFmtId="0" fontId="17" fillId="0" borderId="25" xfId="0" quotePrefix="1" applyFont="1" applyBorder="1" applyAlignment="1">
      <alignment horizontal="left" vertical="center" wrapText="1"/>
    </xf>
    <xf numFmtId="0" fontId="17" fillId="0" borderId="45" xfId="0" quotePrefix="1" applyFont="1" applyBorder="1" applyAlignment="1">
      <alignment horizontal="left" vertical="center" wrapText="1"/>
    </xf>
    <xf numFmtId="0" fontId="17" fillId="0" borderId="0" xfId="0" quotePrefix="1" applyFont="1" applyAlignment="1">
      <alignment horizontal="left" vertical="center" wrapText="1"/>
    </xf>
    <xf numFmtId="0" fontId="18" fillId="0" borderId="45" xfId="0" applyFont="1" applyBorder="1" applyAlignment="1">
      <alignment horizontal="left" vertical="center" wrapText="1"/>
    </xf>
    <xf numFmtId="0" fontId="18" fillId="0" borderId="0" xfId="0" applyFont="1" applyAlignment="1">
      <alignment horizontal="left" vertical="center" wrapText="1"/>
    </xf>
    <xf numFmtId="0" fontId="18" fillId="0" borderId="53" xfId="0" applyFont="1" applyBorder="1" applyAlignment="1">
      <alignment horizontal="left" vertical="center" wrapText="1"/>
    </xf>
    <xf numFmtId="0" fontId="17" fillId="0" borderId="53" xfId="0" quotePrefix="1" applyFont="1" applyBorder="1" applyAlignment="1">
      <alignment horizontal="left" vertical="center" wrapText="1"/>
    </xf>
    <xf numFmtId="0" fontId="10" fillId="17" borderId="49" xfId="0" applyFont="1" applyFill="1" applyBorder="1" applyAlignment="1">
      <alignment horizontal="center" vertical="center" wrapText="1"/>
    </xf>
    <xf numFmtId="0" fontId="10" fillId="17" borderId="18" xfId="0" applyFont="1" applyFill="1" applyBorder="1" applyAlignment="1">
      <alignment horizontal="center" vertical="center" wrapText="1"/>
    </xf>
    <xf numFmtId="0" fontId="79" fillId="18" borderId="176" xfId="0" applyFont="1" applyFill="1" applyBorder="1" applyAlignment="1">
      <alignment horizontal="center" vertical="center" wrapText="1"/>
    </xf>
    <xf numFmtId="0" fontId="79" fillId="18" borderId="170" xfId="0" applyFont="1" applyFill="1" applyBorder="1" applyAlignment="1">
      <alignment horizontal="center" vertical="center" wrapText="1"/>
    </xf>
    <xf numFmtId="0" fontId="79" fillId="18" borderId="71" xfId="0" applyFont="1" applyFill="1" applyBorder="1" applyAlignment="1">
      <alignment horizontal="center" vertical="center" wrapText="1"/>
    </xf>
    <xf numFmtId="0" fontId="79" fillId="18" borderId="175" xfId="0" applyFont="1" applyFill="1" applyBorder="1" applyAlignment="1">
      <alignment horizontal="center" vertical="center" wrapText="1"/>
    </xf>
    <xf numFmtId="0" fontId="79" fillId="18" borderId="14" xfId="0" applyFont="1" applyFill="1" applyBorder="1" applyAlignment="1">
      <alignment horizontal="center" vertical="center" wrapText="1"/>
    </xf>
    <xf numFmtId="0" fontId="79" fillId="18" borderId="16" xfId="0" applyFont="1" applyFill="1" applyBorder="1" applyAlignment="1">
      <alignment horizontal="center" vertical="center" wrapText="1"/>
    </xf>
    <xf numFmtId="0" fontId="79" fillId="18" borderId="11" xfId="0" applyFont="1" applyFill="1" applyBorder="1" applyAlignment="1">
      <alignment horizontal="center" vertical="center" wrapText="1"/>
    </xf>
    <xf numFmtId="0" fontId="79" fillId="18" borderId="48" xfId="0" applyFont="1" applyFill="1" applyBorder="1" applyAlignment="1">
      <alignment horizontal="center" vertical="center" wrapText="1"/>
    </xf>
    <xf numFmtId="0" fontId="79" fillId="18" borderId="7" xfId="0" applyFont="1" applyFill="1" applyBorder="1" applyAlignment="1">
      <alignment horizontal="center" vertical="center" wrapText="1"/>
    </xf>
    <xf numFmtId="0" fontId="79" fillId="18" borderId="131" xfId="0" applyFont="1" applyFill="1" applyBorder="1" applyAlignment="1">
      <alignment horizontal="center" vertical="center" wrapText="1"/>
    </xf>
    <xf numFmtId="0" fontId="79" fillId="18" borderId="172" xfId="0" applyFont="1" applyFill="1" applyBorder="1" applyAlignment="1">
      <alignment horizontal="center" vertical="center" wrapText="1"/>
    </xf>
    <xf numFmtId="0" fontId="79" fillId="18" borderId="70" xfId="0" applyFont="1" applyFill="1" applyBorder="1" applyAlignment="1">
      <alignment horizontal="center" vertical="center" wrapText="1"/>
    </xf>
    <xf numFmtId="0" fontId="79" fillId="18" borderId="13" xfId="0" applyFont="1" applyFill="1" applyBorder="1" applyAlignment="1">
      <alignment horizontal="center" vertical="center" wrapText="1"/>
    </xf>
    <xf numFmtId="0" fontId="79" fillId="18" borderId="17" xfId="0" applyFont="1" applyFill="1" applyBorder="1" applyAlignment="1">
      <alignment horizontal="center" vertical="center" wrapText="1"/>
    </xf>
    <xf numFmtId="0" fontId="10" fillId="17" borderId="169" xfId="0" applyFont="1" applyFill="1" applyBorder="1" applyAlignment="1">
      <alignment horizontal="center" vertical="center" wrapText="1"/>
    </xf>
    <xf numFmtId="0" fontId="10" fillId="17" borderId="14" xfId="0" applyFont="1" applyFill="1" applyBorder="1" applyAlignment="1">
      <alignment horizontal="center" vertical="center" wrapText="1"/>
    </xf>
    <xf numFmtId="0" fontId="10" fillId="17" borderId="13" xfId="0" applyFont="1" applyFill="1" applyBorder="1" applyAlignment="1">
      <alignment horizontal="center" vertical="center" wrapText="1"/>
    </xf>
    <xf numFmtId="0" fontId="79" fillId="18" borderId="169" xfId="0" applyFont="1" applyFill="1" applyBorder="1" applyAlignment="1">
      <alignment horizontal="center" vertical="center" wrapText="1"/>
    </xf>
    <xf numFmtId="0" fontId="79" fillId="18" borderId="36" xfId="0" applyFont="1" applyFill="1" applyBorder="1" applyAlignment="1">
      <alignment horizontal="center" vertical="center" wrapText="1"/>
    </xf>
    <xf numFmtId="0" fontId="79" fillId="18" borderId="66" xfId="0" applyFont="1" applyFill="1" applyBorder="1" applyAlignment="1">
      <alignment horizontal="center" vertical="center" wrapText="1"/>
    </xf>
    <xf numFmtId="0" fontId="75" fillId="18" borderId="48" xfId="0" applyFont="1" applyFill="1" applyBorder="1" applyAlignment="1">
      <alignment horizontal="center" vertical="center" wrapText="1"/>
    </xf>
    <xf numFmtId="0" fontId="75" fillId="18" borderId="7" xfId="0" applyFont="1" applyFill="1" applyBorder="1" applyAlignment="1">
      <alignment horizontal="center" vertical="center" wrapText="1"/>
    </xf>
    <xf numFmtId="0" fontId="75" fillId="18" borderId="131" xfId="0" applyFont="1" applyFill="1" applyBorder="1" applyAlignment="1">
      <alignment horizontal="center" vertical="center" wrapText="1"/>
    </xf>
    <xf numFmtId="167" fontId="75" fillId="17" borderId="69" xfId="0" applyNumberFormat="1" applyFont="1" applyFill="1" applyBorder="1" applyAlignment="1">
      <alignment horizontal="center" vertical="center"/>
    </xf>
    <xf numFmtId="167" fontId="75" fillId="17" borderId="68" xfId="0" applyNumberFormat="1" applyFont="1" applyFill="1" applyBorder="1" applyAlignment="1">
      <alignment horizontal="center" vertical="center"/>
    </xf>
    <xf numFmtId="0" fontId="75" fillId="17" borderId="67" xfId="0" applyFont="1" applyFill="1" applyBorder="1" applyAlignment="1">
      <alignment horizontal="center" vertical="center"/>
    </xf>
    <xf numFmtId="0" fontId="75" fillId="17" borderId="10" xfId="0" applyFont="1" applyFill="1" applyBorder="1" applyAlignment="1">
      <alignment horizontal="center" vertical="center"/>
    </xf>
    <xf numFmtId="0" fontId="75" fillId="17" borderId="66" xfId="0" applyFont="1" applyFill="1" applyBorder="1" applyAlignment="1">
      <alignment horizontal="center" vertical="center"/>
    </xf>
    <xf numFmtId="0" fontId="75" fillId="17" borderId="61" xfId="0" applyFont="1" applyFill="1" applyBorder="1" applyAlignment="1">
      <alignment horizontal="center" vertical="center"/>
    </xf>
    <xf numFmtId="0" fontId="75" fillId="17" borderId="58" xfId="0" applyFont="1" applyFill="1" applyBorder="1" applyAlignment="1">
      <alignment horizontal="center" vertical="center"/>
    </xf>
    <xf numFmtId="0" fontId="75" fillId="17" borderId="60" xfId="0" applyFont="1" applyFill="1" applyBorder="1" applyAlignment="1">
      <alignment horizontal="center" vertical="center"/>
    </xf>
    <xf numFmtId="0" fontId="15" fillId="0" borderId="45" xfId="0" applyFont="1" applyBorder="1" applyAlignment="1">
      <alignment horizontal="left" vertical="center" wrapText="1"/>
    </xf>
    <xf numFmtId="0" fontId="15" fillId="0" borderId="0" xfId="0" applyFont="1" applyAlignment="1">
      <alignment horizontal="left" vertical="center" wrapText="1"/>
    </xf>
    <xf numFmtId="0" fontId="15" fillId="0" borderId="53" xfId="0" applyFont="1" applyBorder="1" applyAlignment="1">
      <alignment horizontal="left" vertical="center" wrapText="1"/>
    </xf>
    <xf numFmtId="0" fontId="76" fillId="0" borderId="179" xfId="0" applyFont="1" applyBorder="1" applyAlignment="1">
      <alignment horizontal="center"/>
    </xf>
    <xf numFmtId="0" fontId="76" fillId="0" borderId="178" xfId="0" applyFont="1" applyBorder="1" applyAlignment="1">
      <alignment horizontal="center"/>
    </xf>
    <xf numFmtId="0" fontId="76" fillId="0" borderId="45" xfId="0" applyFont="1" applyBorder="1" applyAlignment="1">
      <alignment horizontal="center"/>
    </xf>
    <xf numFmtId="0" fontId="76" fillId="0" borderId="0" xfId="0" applyFont="1" applyAlignment="1">
      <alignment horizontal="center"/>
    </xf>
    <xf numFmtId="0" fontId="75" fillId="0" borderId="45" xfId="0" applyFont="1" applyBorder="1" applyAlignment="1">
      <alignment horizontal="center"/>
    </xf>
    <xf numFmtId="0" fontId="75" fillId="0" borderId="0" xfId="0" applyFont="1" applyAlignment="1">
      <alignment horizontal="center"/>
    </xf>
    <xf numFmtId="0" fontId="79" fillId="18" borderId="49" xfId="0" applyFont="1" applyFill="1" applyBorder="1" applyAlignment="1">
      <alignment horizontal="center" vertical="center" wrapText="1"/>
    </xf>
    <xf numFmtId="0" fontId="79" fillId="18" borderId="151" xfId="0" applyFont="1" applyFill="1" applyBorder="1" applyAlignment="1">
      <alignment horizontal="center" vertical="center" wrapText="1"/>
    </xf>
    <xf numFmtId="0" fontId="79" fillId="18" borderId="67" xfId="0" applyFont="1" applyFill="1" applyBorder="1" applyAlignment="1">
      <alignment horizontal="center" vertical="center" wrapText="1"/>
    </xf>
    <xf numFmtId="0" fontId="79" fillId="18" borderId="18" xfId="0" applyFont="1" applyFill="1" applyBorder="1" applyAlignment="1">
      <alignment horizontal="center" vertical="center" wrapText="1"/>
    </xf>
    <xf numFmtId="0" fontId="79" fillId="18" borderId="19" xfId="0" applyFont="1" applyFill="1" applyBorder="1" applyAlignment="1">
      <alignment horizontal="center" vertical="center" wrapText="1"/>
    </xf>
    <xf numFmtId="0" fontId="79" fillId="18" borderId="10" xfId="0" applyFont="1" applyFill="1" applyBorder="1" applyAlignment="1">
      <alignment horizontal="center" vertical="center" wrapText="1"/>
    </xf>
    <xf numFmtId="0" fontId="19" fillId="0" borderId="0" xfId="3" applyFont="1" applyAlignment="1">
      <alignment horizontal="center"/>
    </xf>
    <xf numFmtId="0" fontId="20" fillId="21" borderId="13" xfId="3" applyFont="1" applyFill="1" applyBorder="1" applyAlignment="1">
      <alignment horizontal="center" vertical="center" wrapText="1"/>
    </xf>
    <xf numFmtId="0" fontId="20" fillId="21" borderId="17" xfId="3" applyFont="1" applyFill="1" applyBorder="1" applyAlignment="1">
      <alignment horizontal="center" vertical="center" wrapText="1"/>
    </xf>
    <xf numFmtId="0" fontId="20" fillId="21" borderId="18" xfId="3" applyFont="1" applyFill="1" applyBorder="1" applyAlignment="1">
      <alignment horizontal="center" vertical="center" wrapText="1"/>
    </xf>
    <xf numFmtId="0" fontId="20" fillId="21" borderId="10" xfId="3" applyFont="1" applyFill="1" applyBorder="1" applyAlignment="1">
      <alignment horizontal="center" vertical="center" wrapText="1"/>
    </xf>
    <xf numFmtId="0" fontId="20" fillId="21" borderId="20" xfId="3" applyFont="1" applyFill="1" applyBorder="1" applyAlignment="1">
      <alignment horizontal="center" vertical="center" wrapText="1"/>
    </xf>
    <xf numFmtId="0" fontId="20" fillId="21" borderId="21" xfId="3" applyFont="1" applyFill="1" applyBorder="1" applyAlignment="1">
      <alignment horizontal="center" vertical="center" wrapText="1"/>
    </xf>
    <xf numFmtId="0" fontId="20" fillId="21" borderId="12" xfId="3" applyFont="1" applyFill="1" applyBorder="1" applyAlignment="1">
      <alignment horizontal="center" vertical="center" wrapText="1"/>
    </xf>
    <xf numFmtId="0" fontId="89" fillId="2" borderId="18" xfId="14" applyFont="1" applyFill="1" applyBorder="1" applyAlignment="1">
      <alignment horizontal="center" vertical="center" wrapText="1"/>
    </xf>
    <xf numFmtId="0" fontId="89" fillId="2" borderId="19" xfId="14" applyFont="1" applyFill="1" applyBorder="1" applyAlignment="1">
      <alignment horizontal="center" vertical="center" wrapText="1"/>
    </xf>
    <xf numFmtId="0" fontId="89" fillId="2" borderId="10" xfId="14" applyFont="1" applyFill="1" applyBorder="1" applyAlignment="1">
      <alignment horizontal="center" vertical="center" wrapText="1"/>
    </xf>
    <xf numFmtId="0" fontId="90" fillId="2" borderId="18" xfId="14" applyFont="1" applyFill="1" applyBorder="1" applyAlignment="1">
      <alignment horizontal="center" vertical="center" wrapText="1"/>
    </xf>
    <xf numFmtId="0" fontId="90" fillId="2" borderId="19" xfId="14" applyFont="1" applyFill="1" applyBorder="1" applyAlignment="1">
      <alignment horizontal="center" vertical="center" wrapText="1"/>
    </xf>
    <xf numFmtId="0" fontId="90" fillId="2" borderId="10" xfId="14" applyFont="1" applyFill="1" applyBorder="1" applyAlignment="1">
      <alignment horizontal="center" vertical="center" wrapText="1"/>
    </xf>
    <xf numFmtId="0" fontId="86" fillId="5" borderId="0" xfId="14" applyFont="1" applyFill="1" applyAlignment="1">
      <alignment horizontal="center"/>
    </xf>
    <xf numFmtId="0" fontId="88" fillId="5" borderId="0" xfId="14" applyFont="1" applyFill="1" applyAlignment="1">
      <alignment horizontal="center"/>
    </xf>
    <xf numFmtId="0" fontId="89" fillId="2" borderId="0" xfId="14" applyFont="1" applyFill="1" applyAlignment="1">
      <alignment horizontal="center" vertical="center" wrapText="1"/>
    </xf>
    <xf numFmtId="0" fontId="89" fillId="19" borderId="7" xfId="14" applyFont="1" applyFill="1" applyBorder="1" applyAlignment="1">
      <alignment horizontal="left" vertical="center"/>
    </xf>
    <xf numFmtId="0" fontId="33" fillId="2" borderId="18" xfId="14" applyFont="1" applyFill="1" applyBorder="1" applyAlignment="1">
      <alignment horizontal="center" vertical="center" wrapText="1"/>
    </xf>
    <xf numFmtId="0" fontId="33" fillId="2" borderId="19" xfId="14" applyFont="1" applyFill="1" applyBorder="1" applyAlignment="1">
      <alignment horizontal="center" vertical="center" wrapText="1"/>
    </xf>
    <xf numFmtId="0" fontId="33" fillId="2" borderId="10" xfId="14" applyFont="1" applyFill="1" applyBorder="1" applyAlignment="1">
      <alignment horizontal="center" vertical="center" wrapText="1"/>
    </xf>
    <xf numFmtId="0" fontId="89" fillId="2" borderId="13" xfId="14" applyFont="1" applyFill="1" applyBorder="1" applyAlignment="1">
      <alignment horizontal="center" vertical="center" wrapText="1"/>
    </xf>
    <xf numFmtId="0" fontId="89" fillId="2" borderId="14" xfId="14" applyFont="1" applyFill="1" applyBorder="1" applyAlignment="1">
      <alignment horizontal="center" vertical="center" wrapText="1"/>
    </xf>
    <xf numFmtId="0" fontId="89" fillId="2" borderId="17" xfId="14" applyFont="1" applyFill="1" applyBorder="1" applyAlignment="1">
      <alignment horizontal="center" vertical="center" wrapText="1"/>
    </xf>
    <xf numFmtId="0" fontId="89" fillId="2" borderId="11" xfId="14" applyFont="1" applyFill="1" applyBorder="1" applyAlignment="1">
      <alignment horizontal="center" vertical="center" wrapText="1"/>
    </xf>
    <xf numFmtId="0" fontId="22" fillId="5" borderId="18" xfId="0" applyFont="1" applyFill="1" applyBorder="1" applyAlignment="1">
      <alignment horizontal="left" vertical="top" wrapText="1"/>
    </xf>
    <xf numFmtId="0" fontId="22" fillId="5" borderId="19" xfId="0" applyFont="1" applyFill="1" applyBorder="1" applyAlignment="1">
      <alignment horizontal="left" vertical="top" wrapText="1"/>
    </xf>
    <xf numFmtId="0" fontId="22" fillId="5" borderId="10" xfId="0" applyFont="1" applyFill="1" applyBorder="1" applyAlignment="1">
      <alignment horizontal="left" vertical="top" wrapText="1"/>
    </xf>
    <xf numFmtId="0" fontId="22" fillId="5" borderId="18" xfId="0" applyFont="1" applyFill="1" applyBorder="1" applyAlignment="1">
      <alignment horizontal="center" vertical="top" wrapText="1"/>
    </xf>
    <xf numFmtId="0" fontId="22" fillId="5" borderId="19" xfId="0" applyFont="1" applyFill="1" applyBorder="1" applyAlignment="1">
      <alignment horizontal="center" vertical="top" wrapText="1"/>
    </xf>
    <xf numFmtId="0" fontId="22" fillId="5" borderId="10" xfId="0" applyFont="1" applyFill="1" applyBorder="1" applyAlignment="1">
      <alignment horizontal="center" vertical="top" wrapText="1"/>
    </xf>
    <xf numFmtId="0" fontId="25" fillId="5" borderId="18" xfId="0" applyFont="1" applyFill="1" applyBorder="1" applyAlignment="1">
      <alignment horizontal="center" vertical="top" wrapText="1"/>
    </xf>
    <xf numFmtId="0" fontId="25" fillId="5" borderId="19" xfId="0" applyFont="1" applyFill="1" applyBorder="1" applyAlignment="1">
      <alignment horizontal="center" vertical="top" wrapText="1"/>
    </xf>
    <xf numFmtId="0" fontId="25" fillId="5" borderId="10" xfId="0" applyFont="1" applyFill="1" applyBorder="1" applyAlignment="1">
      <alignment horizontal="center" vertical="top" wrapText="1"/>
    </xf>
    <xf numFmtId="0" fontId="22" fillId="0" borderId="18" xfId="0" quotePrefix="1" applyFont="1" applyBorder="1" applyAlignment="1">
      <alignment horizontal="left" vertical="top" wrapText="1"/>
    </xf>
    <xf numFmtId="0" fontId="22" fillId="0" borderId="19" xfId="0" quotePrefix="1" applyFont="1" applyBorder="1" applyAlignment="1">
      <alignment horizontal="left" vertical="top" wrapText="1"/>
    </xf>
    <xf numFmtId="0" fontId="22" fillId="0" borderId="10" xfId="0" quotePrefix="1" applyFont="1" applyBorder="1" applyAlignment="1">
      <alignment horizontal="left" vertical="top" wrapText="1"/>
    </xf>
    <xf numFmtId="0" fontId="25" fillId="5" borderId="18" xfId="0" applyFont="1" applyFill="1" applyBorder="1" applyAlignment="1">
      <alignment horizontal="left" vertical="top" wrapText="1"/>
    </xf>
    <xf numFmtId="0" fontId="25" fillId="5" borderId="19" xfId="0" applyFont="1" applyFill="1" applyBorder="1" applyAlignment="1">
      <alignment horizontal="left" vertical="top" wrapText="1"/>
    </xf>
    <xf numFmtId="0" fontId="25" fillId="5" borderId="10" xfId="0" applyFont="1" applyFill="1" applyBorder="1" applyAlignment="1">
      <alignment horizontal="left" vertical="top" wrapText="1"/>
    </xf>
    <xf numFmtId="0" fontId="34" fillId="10" borderId="20"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98" fillId="0" borderId="0" xfId="0" applyFont="1" applyAlignment="1">
      <alignment horizontal="center"/>
    </xf>
    <xf numFmtId="0" fontId="34" fillId="3" borderId="20" xfId="0" applyFont="1" applyFill="1" applyBorder="1" applyAlignment="1">
      <alignment horizontal="center" vertical="center" wrapText="1"/>
    </xf>
    <xf numFmtId="0" fontId="34" fillId="3" borderId="21" xfId="0" applyFont="1" applyFill="1" applyBorder="1" applyAlignment="1">
      <alignment horizontal="center" vertical="center" wrapText="1"/>
    </xf>
    <xf numFmtId="0" fontId="34" fillId="3" borderId="12" xfId="0" applyFont="1" applyFill="1" applyBorder="1" applyAlignment="1">
      <alignment horizontal="center" vertical="center" wrapText="1"/>
    </xf>
    <xf numFmtId="0" fontId="99" fillId="3" borderId="20" xfId="0" applyFont="1" applyFill="1" applyBorder="1" applyAlignment="1">
      <alignment horizontal="center" vertical="center" wrapText="1"/>
    </xf>
    <xf numFmtId="0" fontId="99" fillId="3" borderId="12" xfId="0" applyFont="1" applyFill="1" applyBorder="1" applyAlignment="1">
      <alignment horizontal="center" vertical="center" wrapText="1"/>
    </xf>
  </cellXfs>
  <cellStyles count="16">
    <cellStyle name="Comma" xfId="1" builtinId="3"/>
    <cellStyle name="Comma [0]" xfId="2" builtinId="6"/>
    <cellStyle name="Comma [0] 2" xfId="12" xr:uid="{00000000-0005-0000-0000-000002000000}"/>
    <cellStyle name="Comma [0] 4" xfId="5" xr:uid="{00000000-0005-0000-0000-000003000000}"/>
    <cellStyle name="Comma 2" xfId="4" xr:uid="{00000000-0005-0000-0000-000004000000}"/>
    <cellStyle name="Normal" xfId="0" builtinId="0"/>
    <cellStyle name="Normal 100" xfId="7" xr:uid="{00000000-0005-0000-0000-000006000000}"/>
    <cellStyle name="Normal 2" xfId="3" xr:uid="{00000000-0005-0000-0000-000007000000}"/>
    <cellStyle name="Normal 2 12" xfId="9" xr:uid="{00000000-0005-0000-0000-000008000000}"/>
    <cellStyle name="Normal 2 12 2" xfId="11" xr:uid="{00000000-0005-0000-0000-000009000000}"/>
    <cellStyle name="Normal 2 2" xfId="15" xr:uid="{00000000-0005-0000-0000-00000A000000}"/>
    <cellStyle name="Normal 2 2 2" xfId="13" xr:uid="{00000000-0005-0000-0000-00000B000000}"/>
    <cellStyle name="Normal 3" xfId="8" xr:uid="{00000000-0005-0000-0000-00000C000000}"/>
    <cellStyle name="Normal 4" xfId="14" xr:uid="{00000000-0005-0000-0000-00000D000000}"/>
    <cellStyle name="Percent" xfId="10" builtinId="5"/>
    <cellStyle name="Percent 2" xfId="6" xr:uid="{00000000-0005-0000-0000-00000F000000}"/>
  </cellStyles>
  <dxfs count="0"/>
  <tableStyles count="0" defaultTableStyle="TableStyleMedium2" defaultPivotStyle="PivotStyleLight16"/>
  <colors>
    <mruColors>
      <color rgb="FF9966FF"/>
      <color rgb="FF00CCFF"/>
      <color rgb="FFFF99FF"/>
      <color rgb="FFFF00FF"/>
      <color rgb="FFEB2DD4"/>
      <color rgb="FFE1ADAD"/>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2.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0</xdr:col>
      <xdr:colOff>0</xdr:colOff>
      <xdr:row>2</xdr:row>
      <xdr:rowOff>0</xdr:rowOff>
    </xdr:from>
    <xdr:to>
      <xdr:col>2</xdr:col>
      <xdr:colOff>1196975</xdr:colOff>
      <xdr:row>3</xdr:row>
      <xdr:rowOff>104775</xdr:rowOff>
    </xdr:to>
    <xdr:sp macro="" textlink="">
      <xdr:nvSpPr>
        <xdr:cNvPr id="2" name="Rectangle 1">
          <a:extLst>
            <a:ext uri="{FF2B5EF4-FFF2-40B4-BE49-F238E27FC236}">
              <a16:creationId xmlns:a16="http://schemas.microsoft.com/office/drawing/2014/main" id="{F091D2A7-33BF-4A9F-BB8D-9AAC1A43ECFC}"/>
            </a:ext>
          </a:extLst>
        </xdr:cNvPr>
        <xdr:cNvSpPr/>
      </xdr:nvSpPr>
      <xdr:spPr>
        <a:xfrm>
          <a:off x="0" y="0"/>
          <a:ext cx="1577975" cy="2381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id-ID" sz="2000">
              <a:solidFill>
                <a:schemeClr val="tx1"/>
              </a:solidFill>
              <a:latin typeface="Algerian" pitchFamily="82" charset="0"/>
            </a:rPr>
            <a:t>FORMAT </a:t>
          </a:r>
          <a:r>
            <a:rPr lang="en-US" sz="2000">
              <a:solidFill>
                <a:schemeClr val="tx1"/>
              </a:solidFill>
              <a:latin typeface="Algerian" pitchFamily="82" charset="0"/>
            </a:rPr>
            <a:t> 1</a:t>
          </a:r>
        </a:p>
      </xdr:txBody>
    </xdr:sp>
    <xdr:clientData/>
  </xdr:twoCellAnchor>
  <xdr:twoCellAnchor>
    <xdr:from>
      <xdr:col>0</xdr:col>
      <xdr:colOff>0</xdr:colOff>
      <xdr:row>2</xdr:row>
      <xdr:rowOff>0</xdr:rowOff>
    </xdr:from>
    <xdr:to>
      <xdr:col>2</xdr:col>
      <xdr:colOff>1196975</xdr:colOff>
      <xdr:row>3</xdr:row>
      <xdr:rowOff>104775</xdr:rowOff>
    </xdr:to>
    <xdr:sp macro="" textlink="">
      <xdr:nvSpPr>
        <xdr:cNvPr id="3" name="Rectangle 2">
          <a:extLst>
            <a:ext uri="{FF2B5EF4-FFF2-40B4-BE49-F238E27FC236}">
              <a16:creationId xmlns:a16="http://schemas.microsoft.com/office/drawing/2014/main" id="{3CC944AB-AEC6-4087-AAFC-4DB6F583C32A}"/>
            </a:ext>
          </a:extLst>
        </xdr:cNvPr>
        <xdr:cNvSpPr/>
      </xdr:nvSpPr>
      <xdr:spPr>
        <a:xfrm>
          <a:off x="0" y="0"/>
          <a:ext cx="1577975" cy="2381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id-ID" sz="2000">
              <a:solidFill>
                <a:schemeClr val="tx1"/>
              </a:solidFill>
              <a:latin typeface="Algerian" pitchFamily="82" charset="0"/>
            </a:rPr>
            <a:t>FORMAT </a:t>
          </a:r>
          <a:r>
            <a:rPr lang="en-US" sz="2000">
              <a:solidFill>
                <a:schemeClr val="tx1"/>
              </a:solidFill>
              <a:latin typeface="Algerian" pitchFamily="82" charset="0"/>
            </a:rPr>
            <a:t> 1</a:t>
          </a:r>
        </a:p>
      </xdr:txBody>
    </xdr:sp>
    <xdr:clientData/>
  </xdr:twoCellAnchor>
  <xdr:twoCellAnchor editAs="oneCell">
    <xdr:from>
      <xdr:col>10</xdr:col>
      <xdr:colOff>249464</xdr:colOff>
      <xdr:row>68</xdr:row>
      <xdr:rowOff>120952</xdr:rowOff>
    </xdr:from>
    <xdr:to>
      <xdr:col>11</xdr:col>
      <xdr:colOff>196547</xdr:colOff>
      <xdr:row>72</xdr:row>
      <xdr:rowOff>721</xdr:rowOff>
    </xdr:to>
    <xdr:pic>
      <xdr:nvPicPr>
        <xdr:cNvPr id="4" name="Picture 3">
          <a:extLst>
            <a:ext uri="{FF2B5EF4-FFF2-40B4-BE49-F238E27FC236}">
              <a16:creationId xmlns:a16="http://schemas.microsoft.com/office/drawing/2014/main" id="{0F4348C1-9CE6-00E6-4685-CEBC00951F86}"/>
            </a:ext>
          </a:extLst>
        </xdr:cNvPr>
        <xdr:cNvPicPr/>
      </xdr:nvPicPr>
      <xdr:blipFill>
        <a:blip xmlns:r="http://schemas.openxmlformats.org/officeDocument/2006/relationships" r:embed="rId1"/>
        <a:stretch>
          <a:fillRect/>
        </a:stretch>
      </xdr:blipFill>
      <xdr:spPr>
        <a:xfrm>
          <a:off x="11626547" y="35461726"/>
          <a:ext cx="1133929" cy="5442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59069</xdr:colOff>
      <xdr:row>17</xdr:row>
      <xdr:rowOff>73837</xdr:rowOff>
    </xdr:from>
    <xdr:to>
      <xdr:col>13</xdr:col>
      <xdr:colOff>354418</xdr:colOff>
      <xdr:row>20</xdr:row>
      <xdr:rowOff>14767</xdr:rowOff>
    </xdr:to>
    <xdr:pic>
      <xdr:nvPicPr>
        <xdr:cNvPr id="2" name="Picture 1">
          <a:extLst>
            <a:ext uri="{FF2B5EF4-FFF2-40B4-BE49-F238E27FC236}">
              <a16:creationId xmlns:a16="http://schemas.microsoft.com/office/drawing/2014/main" id="{4EEA4927-1E23-41C1-8E09-45E04EFAAEEB}"/>
            </a:ext>
          </a:extLst>
        </xdr:cNvPr>
        <xdr:cNvPicPr/>
      </xdr:nvPicPr>
      <xdr:blipFill>
        <a:blip xmlns:r="http://schemas.openxmlformats.org/officeDocument/2006/relationships" r:embed="rId1"/>
        <a:stretch>
          <a:fillRect/>
        </a:stretch>
      </xdr:blipFill>
      <xdr:spPr>
        <a:xfrm>
          <a:off x="12345581" y="24853604"/>
          <a:ext cx="1831163" cy="91558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0</xdr:colOff>
      <xdr:row>72</xdr:row>
      <xdr:rowOff>0</xdr:rowOff>
    </xdr:from>
    <xdr:to>
      <xdr:col>6</xdr:col>
      <xdr:colOff>1831163</xdr:colOff>
      <xdr:row>74</xdr:row>
      <xdr:rowOff>160866</xdr:rowOff>
    </xdr:to>
    <xdr:pic>
      <xdr:nvPicPr>
        <xdr:cNvPr id="2" name="Picture 1">
          <a:extLst>
            <a:ext uri="{FF2B5EF4-FFF2-40B4-BE49-F238E27FC236}">
              <a16:creationId xmlns:a16="http://schemas.microsoft.com/office/drawing/2014/main" id="{1CFCE571-43A6-4887-9207-73D567716E13}"/>
            </a:ext>
          </a:extLst>
        </xdr:cNvPr>
        <xdr:cNvPicPr/>
      </xdr:nvPicPr>
      <xdr:blipFill>
        <a:blip xmlns:r="http://schemas.openxmlformats.org/officeDocument/2006/relationships" r:embed="rId1"/>
        <a:stretch>
          <a:fillRect/>
        </a:stretch>
      </xdr:blipFill>
      <xdr:spPr>
        <a:xfrm>
          <a:off x="11049000" y="40538400"/>
          <a:ext cx="1831163" cy="55033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168088</xdr:colOff>
      <xdr:row>0</xdr:row>
      <xdr:rowOff>91328</xdr:rowOff>
    </xdr:from>
    <xdr:to>
      <xdr:col>2</xdr:col>
      <xdr:colOff>616323</xdr:colOff>
      <xdr:row>2</xdr:row>
      <xdr:rowOff>8267</xdr:rowOff>
    </xdr:to>
    <xdr:sp macro="" textlink="">
      <xdr:nvSpPr>
        <xdr:cNvPr id="2" name="Rectangle 1">
          <a:extLst>
            <a:ext uri="{FF2B5EF4-FFF2-40B4-BE49-F238E27FC236}">
              <a16:creationId xmlns:a16="http://schemas.microsoft.com/office/drawing/2014/main" id="{D6776CC0-5138-4A21-B93B-64293B6A8DFC}"/>
            </a:ext>
          </a:extLst>
        </xdr:cNvPr>
        <xdr:cNvSpPr/>
      </xdr:nvSpPr>
      <xdr:spPr>
        <a:xfrm>
          <a:off x="168088" y="91328"/>
          <a:ext cx="1657910" cy="297939"/>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id-ID" sz="1400" b="1">
              <a:solidFill>
                <a:schemeClr val="tx1"/>
              </a:solidFill>
              <a:latin typeface="Tahoma" panose="020B0604030504040204" pitchFamily="34" charset="0"/>
              <a:ea typeface="Tahoma" panose="020B0604030504040204" pitchFamily="34" charset="0"/>
              <a:cs typeface="Tahoma" panose="020B0604030504040204" pitchFamily="34" charset="0"/>
            </a:rPr>
            <a:t>FORMAT </a:t>
          </a:r>
          <a:r>
            <a:rPr lang="en-US" sz="1400" b="1">
              <a:solidFill>
                <a:schemeClr val="tx1"/>
              </a:solidFill>
              <a:latin typeface="Tahoma" panose="020B0604030504040204" pitchFamily="34" charset="0"/>
              <a:ea typeface="Tahoma" panose="020B0604030504040204" pitchFamily="34" charset="0"/>
              <a:cs typeface="Tahoma" panose="020B0604030504040204" pitchFamily="34" charset="0"/>
            </a:rPr>
            <a:t> </a:t>
          </a:r>
          <a:r>
            <a:rPr lang="id-ID" sz="1400" b="1">
              <a:solidFill>
                <a:schemeClr val="tx1"/>
              </a:solidFill>
              <a:latin typeface="Tahoma" panose="020B0604030504040204" pitchFamily="34" charset="0"/>
              <a:ea typeface="Tahoma" panose="020B0604030504040204" pitchFamily="34" charset="0"/>
              <a:cs typeface="Tahoma" panose="020B0604030504040204" pitchFamily="34" charset="0"/>
            </a:rPr>
            <a:t>6</a:t>
          </a:r>
          <a:endParaRPr lang="en-US" sz="1400" b="1">
            <a:solidFill>
              <a:schemeClr val="tx1"/>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editAs="oneCell">
    <xdr:from>
      <xdr:col>4</xdr:col>
      <xdr:colOff>0</xdr:colOff>
      <xdr:row>107</xdr:row>
      <xdr:rowOff>0</xdr:rowOff>
    </xdr:from>
    <xdr:to>
      <xdr:col>6</xdr:col>
      <xdr:colOff>889869</xdr:colOff>
      <xdr:row>109</xdr:row>
      <xdr:rowOff>149412</xdr:rowOff>
    </xdr:to>
    <xdr:pic>
      <xdr:nvPicPr>
        <xdr:cNvPr id="3" name="Picture 2">
          <a:extLst>
            <a:ext uri="{FF2B5EF4-FFF2-40B4-BE49-F238E27FC236}">
              <a16:creationId xmlns:a16="http://schemas.microsoft.com/office/drawing/2014/main" id="{B82BA1B6-4025-4925-8CE0-F5C560F3FDC7}"/>
            </a:ext>
          </a:extLst>
        </xdr:cNvPr>
        <xdr:cNvPicPr/>
      </xdr:nvPicPr>
      <xdr:blipFill>
        <a:blip xmlns:r="http://schemas.openxmlformats.org/officeDocument/2006/relationships" r:embed="rId1"/>
        <a:stretch>
          <a:fillRect/>
        </a:stretch>
      </xdr:blipFill>
      <xdr:spPr>
        <a:xfrm>
          <a:off x="3989294" y="49440353"/>
          <a:ext cx="1831163" cy="52294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0</xdr:colOff>
      <xdr:row>24</xdr:row>
      <xdr:rowOff>0</xdr:rowOff>
    </xdr:from>
    <xdr:to>
      <xdr:col>7</xdr:col>
      <xdr:colOff>18192</xdr:colOff>
      <xdr:row>26</xdr:row>
      <xdr:rowOff>156449</xdr:rowOff>
    </xdr:to>
    <xdr:pic>
      <xdr:nvPicPr>
        <xdr:cNvPr id="2" name="Picture 1">
          <a:extLst>
            <a:ext uri="{FF2B5EF4-FFF2-40B4-BE49-F238E27FC236}">
              <a16:creationId xmlns:a16="http://schemas.microsoft.com/office/drawing/2014/main" id="{8206C4BD-D5A9-45B2-8385-ED7D7194A0F2}"/>
            </a:ext>
          </a:extLst>
        </xdr:cNvPr>
        <xdr:cNvPicPr/>
      </xdr:nvPicPr>
      <xdr:blipFill>
        <a:blip xmlns:r="http://schemas.openxmlformats.org/officeDocument/2006/relationships" r:embed="rId1"/>
        <a:stretch>
          <a:fillRect/>
        </a:stretch>
      </xdr:blipFill>
      <xdr:spPr>
        <a:xfrm>
          <a:off x="10528116" y="18672681"/>
          <a:ext cx="1831163" cy="52456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13</xdr:col>
      <xdr:colOff>444500</xdr:colOff>
      <xdr:row>65</xdr:row>
      <xdr:rowOff>95250</xdr:rowOff>
    </xdr:from>
    <xdr:to>
      <xdr:col>14</xdr:col>
      <xdr:colOff>738963</xdr:colOff>
      <xdr:row>66</xdr:row>
      <xdr:rowOff>177800</xdr:rowOff>
    </xdr:to>
    <xdr:pic>
      <xdr:nvPicPr>
        <xdr:cNvPr id="2" name="Picture 1">
          <a:extLst>
            <a:ext uri="{FF2B5EF4-FFF2-40B4-BE49-F238E27FC236}">
              <a16:creationId xmlns:a16="http://schemas.microsoft.com/office/drawing/2014/main" id="{F2C3F449-806E-423E-B814-BEFC65843F20}"/>
            </a:ext>
          </a:extLst>
        </xdr:cNvPr>
        <xdr:cNvPicPr/>
      </xdr:nvPicPr>
      <xdr:blipFill>
        <a:blip xmlns:r="http://schemas.openxmlformats.org/officeDocument/2006/relationships" r:embed="rId1"/>
        <a:stretch>
          <a:fillRect/>
        </a:stretch>
      </xdr:blipFill>
      <xdr:spPr>
        <a:xfrm>
          <a:off x="9461500" y="68592700"/>
          <a:ext cx="1285063" cy="2667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ictures/Users/sinar/Downloads/AWAN%20DARMAWAN/1.%20PERENCANAAN/6.%20Lembar%20Kendali%20Perencanaan/2020/Perbandingan%20RPJMD-DP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Users\sinar\Downloads\AWAN%20DARMAWAN\1.%20PERENCANAAN\6.%20Lembar%20Kendali%20Perencanaan\2020\Perbandingan%20RPJMD-DP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20KANTOR/FILEKU/DATA%20TOMTIM%202019/EVHA%202019/Perbandingan%20RPJMD-DP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ictures/AWAN%20DARMAWAN/1.%20PERENCANAAN/6.%20Lembar%20Kendali%20Perencanaan/2020/Perbandingan%20RPJMD-DPA.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AWAN%20DARMAWAN\1.%20PERENCANAAN\6.%20Lembar%20Kendali%20Perencanaan\2020\Perbandingan%20RPJMD-DPA.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ictures/Users/WINDOWS/Downloads/003.%20%20EVALUASI%20KINERJA%20dan%20ANGGARAN%202023/03.%20%20DESK%20EVALUASI%20TRIWULANAN/001.%20%20BAHAN%20EVALUASI%20DESK%20KEC.%20KALAENA%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2.2"/>
      <sheetName val="1.4.7"/>
      <sheetName val="1.4.8"/>
      <sheetName val="DPPA"/>
      <sheetName val="RKA"/>
      <sheetName val="Renja"/>
      <sheetName val="KUPA-PPASP"/>
      <sheetName val="KUA-PPAS"/>
      <sheetName val="RKPD"/>
      <sheetName val="Program RPJMD_pokok"/>
      <sheetName val="Program RPJMD_revisi"/>
      <sheetName val="Program_APBD"/>
      <sheetName val="2016"/>
      <sheetName val="2017"/>
      <sheetName val="2018"/>
      <sheetName val="Program, Kegiatan 2016"/>
      <sheetName val="Program, Kegiatan 2017"/>
      <sheetName val="Program, Kegiatan 2018"/>
    </sheetNames>
    <sheetDataSet>
      <sheetData sheetId="0"/>
      <sheetData sheetId="1"/>
      <sheetData sheetId="2"/>
      <sheetData sheetId="3"/>
      <sheetData sheetId="4">
        <row r="4">
          <cell r="B4" t="str">
            <v>Program Pendidikan Anak Usia Dini</v>
          </cell>
          <cell r="C4" t="str">
            <v>APK PAUD formal dan NonFormal</v>
          </cell>
          <cell r="D4">
            <v>0</v>
          </cell>
          <cell r="E4">
            <v>0</v>
          </cell>
          <cell r="F4">
            <v>0</v>
          </cell>
          <cell r="G4">
            <v>1559495000</v>
          </cell>
          <cell r="J4" t="str">
            <v>1 TAHUN</v>
          </cell>
          <cell r="K4">
            <v>3575607600</v>
          </cell>
          <cell r="L4" t="str">
            <v>Terselenggaranya Pendidikan Anak Usia Dini</v>
          </cell>
          <cell r="M4" t="str">
            <v>1 tahun</v>
          </cell>
          <cell r="N4">
            <v>3782617600</v>
          </cell>
        </row>
        <row r="5">
          <cell r="B5" t="str">
            <v xml:space="preserve">Kegiatan Penambahan Ruang Kelas Sekolah </v>
          </cell>
          <cell r="C5" t="str">
            <v>Jumlah RKB yang dibangun</v>
          </cell>
          <cell r="J5">
            <v>8</v>
          </cell>
          <cell r="K5">
            <v>1667125000</v>
          </cell>
          <cell r="L5" t="str">
            <v>Jumlah Gedung TK yang di bangun</v>
          </cell>
          <cell r="M5">
            <v>8</v>
          </cell>
          <cell r="N5">
            <v>1677025000</v>
          </cell>
        </row>
        <row r="6">
          <cell r="B6" t="str">
            <v>Kegiatan Penyelenggaraan Pendidikan Anak Usia Dini</v>
          </cell>
          <cell r="C6" t="str">
            <v>Jumlah TK yang mendapatkanpelayanan PAUD</v>
          </cell>
          <cell r="J6">
            <v>11</v>
          </cell>
          <cell r="K6">
            <v>607875000</v>
          </cell>
          <cell r="L6" t="str">
            <v>Jumlah TK yang mendapatkanpelayanan PAUD</v>
          </cell>
          <cell r="M6">
            <v>11</v>
          </cell>
          <cell r="N6">
            <v>557875000</v>
          </cell>
        </row>
        <row r="7">
          <cell r="B7" t="str">
            <v xml:space="preserve">Kegiatan Pembangunan Pagar Sekolah </v>
          </cell>
          <cell r="C7" t="str">
            <v>Pagar sekolah yang dibangun</v>
          </cell>
          <cell r="J7" t="str">
            <v>2 DOK</v>
          </cell>
          <cell r="K7">
            <v>19866600</v>
          </cell>
          <cell r="L7" t="str">
            <v>Jumlah dokumen retensi/utang yang akan di bayarkan</v>
          </cell>
          <cell r="M7" t="str">
            <v>2 dok</v>
          </cell>
          <cell r="N7">
            <v>312266600</v>
          </cell>
        </row>
        <row r="8">
          <cell r="B8" t="str">
            <v>Program Wajib Belajar Pendidikan Dasar Sembilan Tahun</v>
          </cell>
          <cell r="C8" t="str">
            <v>AK SD</v>
          </cell>
          <cell r="D8">
            <v>80</v>
          </cell>
          <cell r="F8">
            <v>84</v>
          </cell>
          <cell r="G8">
            <v>88822422831</v>
          </cell>
          <cell r="J8" t="str">
            <v>1 TAHUN</v>
          </cell>
          <cell r="K8">
            <v>94442666148</v>
          </cell>
          <cell r="L8" t="str">
            <v>Peningkatan mutu/kualitas pendidikan wajib belajar dasar sembilan tahun</v>
          </cell>
          <cell r="M8" t="str">
            <v>1 tahun</v>
          </cell>
          <cell r="N8">
            <v>112545744031</v>
          </cell>
        </row>
        <row r="9">
          <cell r="C9" t="str">
            <v>AK SMP</v>
          </cell>
          <cell r="D9">
            <v>20</v>
          </cell>
          <cell r="F9">
            <v>20</v>
          </cell>
        </row>
        <row r="10">
          <cell r="C10" t="str">
            <v>AM SD</v>
          </cell>
          <cell r="D10">
            <v>122</v>
          </cell>
          <cell r="F10">
            <v>135</v>
          </cell>
        </row>
        <row r="11">
          <cell r="C11" t="str">
            <v>AM SMP</v>
          </cell>
          <cell r="D11">
            <v>51.98</v>
          </cell>
          <cell r="F11">
            <v>51.98</v>
          </cell>
        </row>
        <row r="12">
          <cell r="C12" t="str">
            <v>APK SD</v>
          </cell>
          <cell r="D12">
            <v>50</v>
          </cell>
          <cell r="F12">
            <v>50</v>
          </cell>
        </row>
        <row r="13">
          <cell r="C13" t="str">
            <v>APK SMP</v>
          </cell>
          <cell r="D13">
            <v>50</v>
          </cell>
          <cell r="F13">
            <v>50</v>
          </cell>
        </row>
        <row r="14">
          <cell r="C14" t="str">
            <v>APM SD</v>
          </cell>
          <cell r="D14">
            <v>41.85</v>
          </cell>
          <cell r="F14">
            <v>42.3</v>
          </cell>
        </row>
        <row r="15">
          <cell r="C15" t="str">
            <v>APM SMP</v>
          </cell>
          <cell r="D15">
            <v>70</v>
          </cell>
          <cell r="F15">
            <v>70</v>
          </cell>
        </row>
        <row r="16">
          <cell r="C16" t="str">
            <v>APS 7-12 thn</v>
          </cell>
        </row>
        <row r="17">
          <cell r="C17" t="str">
            <v>APS 13-15 thn</v>
          </cell>
        </row>
        <row r="18">
          <cell r="C18" t="str">
            <v>APtS SD</v>
          </cell>
        </row>
        <row r="19">
          <cell r="C19" t="str">
            <v>APtS SMP</v>
          </cell>
        </row>
        <row r="20">
          <cell r="B20" t="str">
            <v xml:space="preserve">Kegiatan Penambahan Ruang Kelas Sekolah </v>
          </cell>
          <cell r="C20" t="str">
            <v>Jumlah RKB SD yang dibangun</v>
          </cell>
          <cell r="J20">
            <v>53</v>
          </cell>
          <cell r="K20">
            <v>15167388269</v>
          </cell>
          <cell r="L20" t="str">
            <v>Jumlah RKB yang dibangun</v>
          </cell>
          <cell r="M20">
            <v>55</v>
          </cell>
          <cell r="N20">
            <v>12259823816</v>
          </cell>
        </row>
        <row r="21">
          <cell r="C21" t="str">
            <v>Jumlah RKB SMP yang dibangun</v>
          </cell>
        </row>
        <row r="22">
          <cell r="B22" t="str">
            <v>Kegiatan Penyediaan Bantuan Operasional Sekolah (Bos) Jenjang SD/MI/SDLB Dan SMP/MTS Serta Pesantren Salafiyah Dan Satuan Pendidikan NonIslam Setara SD Dan SMP</v>
          </cell>
          <cell r="C22" t="str">
            <v>Jumlah sekolah penerima dana BOS</v>
          </cell>
          <cell r="J22">
            <v>185</v>
          </cell>
          <cell r="K22">
            <v>36436064000</v>
          </cell>
          <cell r="L22" t="str">
            <v xml:space="preserve">Jumlah sekolah yang akan mendapatkan pembinaan dana BOS </v>
          </cell>
          <cell r="M22">
            <v>185</v>
          </cell>
          <cell r="N22">
            <v>36640418999</v>
          </cell>
        </row>
        <row r="23">
          <cell r="B23" t="str">
            <v>Kegiatan Pembangunan Pagar Sekolah</v>
          </cell>
          <cell r="C23" t="str">
            <v>Kegiatan Panjang  pagar SD yang dibangun</v>
          </cell>
          <cell r="J23" t="str">
            <v>13 paket</v>
          </cell>
          <cell r="K23">
            <v>4069343669</v>
          </cell>
          <cell r="L23" t="str">
            <v>jumlah pagar sekolah yang dibangun</v>
          </cell>
          <cell r="M23">
            <v>28</v>
          </cell>
          <cell r="N23">
            <v>5850141819</v>
          </cell>
        </row>
        <row r="24">
          <cell r="C24" t="str">
            <v>Kegiatan Panjang  pagar SMP yang dibangun</v>
          </cell>
        </row>
        <row r="25">
          <cell r="B25" t="str">
            <v>Kegiatan Pelayanan Pendidikan Gratis</v>
          </cell>
          <cell r="C25" t="str">
            <v>Jumlah sekolah yang menerimaDana Operasional PendidikanGratis SD sederajat</v>
          </cell>
          <cell r="J25">
            <v>254</v>
          </cell>
          <cell r="K25">
            <v>10598605800</v>
          </cell>
          <cell r="L25" t="str">
            <v>Tersedianya dana operasional  pendidikan di tingkat SD, MI, SMP, MTs, sederajat</v>
          </cell>
          <cell r="M25">
            <v>254</v>
          </cell>
          <cell r="N25">
            <v>10669500800</v>
          </cell>
        </row>
        <row r="26">
          <cell r="B26" t="str">
            <v>Program Pendidikan Non Formal</v>
          </cell>
          <cell r="C26" t="str">
            <v>ANGKA MELEK HURUF</v>
          </cell>
          <cell r="D26">
            <v>0</v>
          </cell>
          <cell r="E26">
            <v>0</v>
          </cell>
          <cell r="F26">
            <v>0</v>
          </cell>
          <cell r="G26">
            <v>1013632500</v>
          </cell>
          <cell r="J26" t="str">
            <v>1 tahun</v>
          </cell>
          <cell r="K26">
            <v>861962500</v>
          </cell>
          <cell r="M26" t="str">
            <v>1 tahun</v>
          </cell>
          <cell r="N26">
            <v>726285000</v>
          </cell>
        </row>
        <row r="27">
          <cell r="B27" t="str">
            <v>Kegiatan Pemberian Bantuan Operasional Pendidikan NonFormal</v>
          </cell>
          <cell r="C27" t="str">
            <v>Jumlah waraga belajar kejar pakat A,B dan C</v>
          </cell>
          <cell r="J27">
            <v>290</v>
          </cell>
          <cell r="K27">
            <v>395500000</v>
          </cell>
          <cell r="L27" t="str">
            <v>Jumlah waraga belajar kejar pakat A,B dan C</v>
          </cell>
          <cell r="M27">
            <v>290</v>
          </cell>
          <cell r="N27">
            <v>345480000</v>
          </cell>
        </row>
        <row r="28">
          <cell r="B28" t="str">
            <v>Kegiatan Pelaksanaan Ujian Sekolah dan Ujian Nasional Kesetaraan</v>
          </cell>
          <cell r="C28" t="str">
            <v>Jumlah peserta ujian kesetaraan</v>
          </cell>
          <cell r="J28" t="str">
            <v>3 tingkatan70%</v>
          </cell>
          <cell r="K28">
            <v>197902500</v>
          </cell>
          <cell r="L28" t="str">
            <v>Terlaksananya Ujian KesetaraanBerkurangnya Jumlah Putus Sekolah</v>
          </cell>
          <cell r="M28" t="str">
            <v>3 tingkatan70%</v>
          </cell>
          <cell r="N28">
            <v>126450000</v>
          </cell>
        </row>
        <row r="29">
          <cell r="B29" t="str">
            <v>Program Peningkatan Mutu Pendidik dan Tenaga Kependidikan</v>
          </cell>
          <cell r="C29" t="str">
            <v>Persentase Peningkatan mutu guru mata pelajaran (%)</v>
          </cell>
          <cell r="D29">
            <v>0</v>
          </cell>
          <cell r="E29">
            <v>0</v>
          </cell>
          <cell r="F29">
            <v>0</v>
          </cell>
          <cell r="G29">
            <v>672081000</v>
          </cell>
          <cell r="J29" t="str">
            <v>1 tahun</v>
          </cell>
          <cell r="K29">
            <v>751749000</v>
          </cell>
          <cell r="L29" t="str">
            <v>Meningkatnya Mutu Pendidik dan Tenaga Kependidikan</v>
          </cell>
          <cell r="M29" t="str">
            <v>1 Tahun</v>
          </cell>
          <cell r="N29">
            <v>641098000</v>
          </cell>
        </row>
        <row r="30">
          <cell r="C30" t="str">
            <v>Guru bersertifikat</v>
          </cell>
        </row>
        <row r="31">
          <cell r="C31" t="str">
            <v>Guru berkualifikasi S-1/D-IV</v>
          </cell>
        </row>
        <row r="32">
          <cell r="C32" t="str">
            <v>Rasio guru:murid SD</v>
          </cell>
        </row>
        <row r="33">
          <cell r="C33" t="str">
            <v>Rasio guru:murid SMP</v>
          </cell>
        </row>
        <row r="34">
          <cell r="B34" t="str">
            <v>Kegiatan Pelaksanaan Sertifikasi Pendidik</v>
          </cell>
          <cell r="C34" t="str">
            <v>Jumlah peserta sosialisasi</v>
          </cell>
          <cell r="J34">
            <v>200</v>
          </cell>
          <cell r="K34">
            <v>90370000</v>
          </cell>
          <cell r="L34" t="str">
            <v>Jumlah peserta Kegiatan Sertifikasi yang dilaksanakan</v>
          </cell>
          <cell r="M34">
            <v>200</v>
          </cell>
          <cell r="N34">
            <v>90370000</v>
          </cell>
        </row>
        <row r="35">
          <cell r="B35" t="str">
            <v>Kegiatan Pembinaan kelompok kerja guru</v>
          </cell>
          <cell r="C35" t="str">
            <v>Jumlah guru pemandu tiap mata pelajaran</v>
          </cell>
          <cell r="J35">
            <v>362</v>
          </cell>
          <cell r="K35">
            <v>132498000</v>
          </cell>
          <cell r="L35" t="str">
            <v>Jumlah  Guru yang Mengikuti  Kelompok Kerja Guru (KKG)</v>
          </cell>
          <cell r="M35">
            <v>362</v>
          </cell>
          <cell r="N35">
            <v>132498000</v>
          </cell>
        </row>
        <row r="36">
          <cell r="B36" t="str">
            <v>Pengembangan Sistem Penghargaan Dan Perlindungan Terhadap Profesi Pendidik</v>
          </cell>
          <cell r="C36" t="str">
            <v>Jumlah guru mengikuti lomba guru berprestasi</v>
          </cell>
          <cell r="J36">
            <v>256</v>
          </cell>
          <cell r="K36">
            <v>119637000</v>
          </cell>
          <cell r="L36" t="str">
            <v>Jumlah  Guru yang mengikuti lomba Guru Berprestasi dan Berdedikasi</v>
          </cell>
          <cell r="M36">
            <v>216</v>
          </cell>
          <cell r="N36">
            <v>76102000</v>
          </cell>
        </row>
        <row r="37">
          <cell r="B37" t="str">
            <v>Pembinaan Musyawarah Guru Mata Pelajaran</v>
          </cell>
          <cell r="C37" t="str">
            <v>Jumlah guru mata pelajaran yang bermusyawarah</v>
          </cell>
          <cell r="J37">
            <v>585</v>
          </cell>
          <cell r="K37">
            <v>138715000</v>
          </cell>
          <cell r="L37" t="str">
            <v>Jumlah  Guru yang Mengikuti MGMP</v>
          </cell>
          <cell r="M37">
            <v>585</v>
          </cell>
          <cell r="N37">
            <v>138715000</v>
          </cell>
        </row>
        <row r="38">
          <cell r="B38" t="str">
            <v>Program Manajemen Pelayanan Pendidikan</v>
          </cell>
          <cell r="C38" t="str">
            <v>Persentase angka partisipasi pendidikan tinggi</v>
          </cell>
          <cell r="D38">
            <v>0</v>
          </cell>
          <cell r="E38">
            <v>0</v>
          </cell>
          <cell r="F38">
            <v>0</v>
          </cell>
          <cell r="G38">
            <v>19982650000</v>
          </cell>
          <cell r="J38" t="str">
            <v>1 tahun</v>
          </cell>
          <cell r="K38">
            <v>16324360500</v>
          </cell>
          <cell r="L38" t="str">
            <v>Terpenuhinya pendidikan yang berkualitas</v>
          </cell>
          <cell r="M38" t="str">
            <v>1 tahun</v>
          </cell>
          <cell r="N38">
            <v>18955770500</v>
          </cell>
        </row>
        <row r="39">
          <cell r="B39" t="str">
            <v>Kegiatan Pelaksanaan Kerjasama Secara Kelembagaan DiBidang Pendidikan</v>
          </cell>
          <cell r="C39" t="str">
            <v>Jumlah mahasiswa menerima bantuan pendidikan tinggi</v>
          </cell>
          <cell r="J39">
            <v>3875</v>
          </cell>
          <cell r="K39">
            <v>15678905000</v>
          </cell>
          <cell r="L39" t="str">
            <v>Terlaksananya pemberian bea siswa kepada mahasiswaberprestasi dan kurang mampu</v>
          </cell>
          <cell r="M39">
            <v>4500</v>
          </cell>
          <cell r="N39">
            <v>18243785000</v>
          </cell>
        </row>
        <row r="40">
          <cell r="B40" t="str">
            <v>Kegiatan Pembinaan Dewan Pendidikan</v>
          </cell>
          <cell r="C40" t="str">
            <v>Jumlah program dewan pendidikan</v>
          </cell>
          <cell r="J40">
            <v>13</v>
          </cell>
          <cell r="K40">
            <v>410187500</v>
          </cell>
          <cell r="L40" t="str">
            <v>Jumlah pengelolaan Dewan Pendidikan</v>
          </cell>
          <cell r="M40">
            <v>13</v>
          </cell>
          <cell r="N40">
            <v>410187500</v>
          </cell>
        </row>
        <row r="41">
          <cell r="B41" t="str">
            <v>Penyediaan Jasa Guru PTT dan Guru Kontrak  (Berdasarkan UU ASN berubah nama menjadi P3K)</v>
          </cell>
          <cell r="C41" t="str">
            <v>Jumlah Guru Non PNS Upahjasa daerah terpencil dan guru agama menerima Insentif</v>
          </cell>
        </row>
        <row r="42">
          <cell r="C42" t="str">
            <v>Upah jasa Tenaga Kependiikan</v>
          </cell>
        </row>
        <row r="43">
          <cell r="C43" t="str">
            <v>Upah jasa  guru daerah terpencil</v>
          </cell>
        </row>
        <row r="44">
          <cell r="C44" t="str">
            <v>Upah jasa guru agama</v>
          </cell>
        </row>
        <row r="45">
          <cell r="C45" t="str">
            <v>Honor daerah</v>
          </cell>
        </row>
        <row r="46">
          <cell r="B46" t="str">
            <v>DINAS KESEHATAN</v>
          </cell>
          <cell r="N46">
            <v>43315</v>
          </cell>
        </row>
        <row r="47">
          <cell r="B47" t="str">
            <v>Program Standarisasi Pelayanan Kesehatan</v>
          </cell>
          <cell r="C47" t="str">
            <v>persentase FKTP yang memberikan pelayanan sesuai standar</v>
          </cell>
          <cell r="D47" t="str">
            <v>- 7- 50</v>
          </cell>
          <cell r="F47" t="str">
            <v>- 7- 50</v>
          </cell>
          <cell r="G47">
            <v>13049940580</v>
          </cell>
          <cell r="J47">
            <v>0.8</v>
          </cell>
          <cell r="K47">
            <v>13899362040</v>
          </cell>
          <cell r="M47">
            <v>0.75</v>
          </cell>
          <cell r="N47">
            <v>24071476237</v>
          </cell>
        </row>
        <row r="48">
          <cell r="B48" t="str">
            <v>Kegiatan Evaluasi Dan Pengembangan Standar PelayananKesehatan</v>
          </cell>
          <cell r="C48" t="str">
            <v>persentase masyarakat kurang mampu yang memiliki jaminan kesehatan nasional</v>
          </cell>
          <cell r="J48">
            <v>0.85</v>
          </cell>
          <cell r="K48">
            <v>12361681540</v>
          </cell>
          <cell r="L48" t="str">
            <v>Terlaksanannya Jaminan Kesehatan Nasional APBN bagi Masyarakat kurang mampu</v>
          </cell>
          <cell r="M48">
            <v>0.28999999999999998</v>
          </cell>
          <cell r="N48">
            <v>22421144897</v>
          </cell>
        </row>
        <row r="49">
          <cell r="B49" t="str">
            <v xml:space="preserve">Kegiatan Peningkatan Kualitas Pelayanan Kesehatan </v>
          </cell>
          <cell r="C49" t="str">
            <v>Jumlah Puskesmas yang terakreditasi (PKM)</v>
          </cell>
          <cell r="J49">
            <v>3</v>
          </cell>
          <cell r="K49">
            <v>1274316000</v>
          </cell>
          <cell r="M49">
            <v>3</v>
          </cell>
          <cell r="N49">
            <v>816940190</v>
          </cell>
        </row>
        <row r="50">
          <cell r="C50" t="str">
            <v>Jumlah Puskesmsas yang mendapat workshop audit internal dan keselamatan pasien</v>
          </cell>
          <cell r="J50">
            <v>2</v>
          </cell>
          <cell r="L50" t="str">
            <v>Jumlah Puskesmsas yang mendapat workshop audit internal dan keselamatan pasien</v>
          </cell>
          <cell r="M50">
            <v>17</v>
          </cell>
        </row>
        <row r="51">
          <cell r="C51" t="str">
            <v>Jumlah puskesmas yang mendapatkan Pendampingan akreditasi</v>
          </cell>
          <cell r="J51">
            <v>3</v>
          </cell>
          <cell r="L51" t="str">
            <v>Jumlah puskesmas yang mendapatkan Pendampingan akreditasi</v>
          </cell>
          <cell r="M51">
            <v>3</v>
          </cell>
        </row>
        <row r="52">
          <cell r="C52" t="str">
            <v>Jumlah puskesmas yang disurvey akreditasi</v>
          </cell>
          <cell r="J52">
            <v>3</v>
          </cell>
          <cell r="L52" t="str">
            <v>Jumlah puskesmas yang disurvey akreditasi</v>
          </cell>
          <cell r="M52">
            <v>3</v>
          </cell>
        </row>
        <row r="53">
          <cell r="C53" t="str">
            <v>Jumlah Puskesmas yang dibina untuk pelayanan darah</v>
          </cell>
          <cell r="J53">
            <v>5</v>
          </cell>
          <cell r="L53" t="str">
            <v>Jumlah Puskesmas yang dibina untuk pelayanan darah</v>
          </cell>
          <cell r="M53">
            <v>17</v>
          </cell>
        </row>
        <row r="54">
          <cell r="C54" t="str">
            <v>Jumlah laboratorium Puskesmas sesuai standar</v>
          </cell>
          <cell r="J54">
            <v>3</v>
          </cell>
          <cell r="L54" t="str">
            <v>Jumlah laboratorium Puskesmas sesuai standar</v>
          </cell>
          <cell r="M54">
            <v>3</v>
          </cell>
        </row>
        <row r="55">
          <cell r="B55" t="str">
            <v>Kegiatan Peningkatan Standarisasi Pelayanan Kesehatan</v>
          </cell>
          <cell r="C55" t="str">
            <v>persentase FKTP yang memberikan pelayanan sesuai standar</v>
          </cell>
          <cell r="L55" t="str">
            <v>Penerbitan Izin Operasional Rumah Sakit (unit)</v>
          </cell>
          <cell r="M55">
            <v>0</v>
          </cell>
          <cell r="N55">
            <v>495748650</v>
          </cell>
        </row>
        <row r="56">
          <cell r="B56" t="str">
            <v>Program pengadaan, peningkatan dan perbaikan sarana dan prasarana puskesmas/ puskemas pembantu dan jaringannya</v>
          </cell>
          <cell r="C56" t="str">
            <v>Persentase kualitas sarana dan prasarana puskesmas dan jaringannya</v>
          </cell>
          <cell r="D56">
            <v>15</v>
          </cell>
          <cell r="F56">
            <v>15</v>
          </cell>
          <cell r="G56">
            <v>23513084679</v>
          </cell>
          <cell r="J56">
            <v>0.8</v>
          </cell>
          <cell r="K56">
            <v>16019868600</v>
          </cell>
          <cell r="M56">
            <v>0</v>
          </cell>
          <cell r="N56">
            <v>12150515734</v>
          </cell>
        </row>
        <row r="57">
          <cell r="B57" t="str">
            <v>Kegiatan Pembangunan Puskesmas</v>
          </cell>
          <cell r="C57" t="str">
            <v>Jumlah Puskesmas yang Terbangun</v>
          </cell>
          <cell r="J57">
            <v>1</v>
          </cell>
          <cell r="K57">
            <v>4708000000</v>
          </cell>
          <cell r="L57" t="str">
            <v>Jumlah Puskesmas yang Terbangun</v>
          </cell>
          <cell r="M57">
            <v>1</v>
          </cell>
          <cell r="N57">
            <v>2200935000</v>
          </cell>
        </row>
        <row r="58">
          <cell r="B58" t="str">
            <v>Kegiatan Pembangunan Puskesmas Pembantu</v>
          </cell>
          <cell r="C58" t="str">
            <v>Pembangunan Puskesmas Pembantu (pustu)</v>
          </cell>
          <cell r="J58">
            <v>2</v>
          </cell>
          <cell r="K58">
            <v>990760100</v>
          </cell>
          <cell r="L58" t="str">
            <v>Jumlah puskesmas pembantu yang terbangun</v>
          </cell>
          <cell r="M58">
            <v>2</v>
          </cell>
          <cell r="N58">
            <v>948956000</v>
          </cell>
        </row>
        <row r="59">
          <cell r="B59" t="str">
            <v>KegiatanPengadaan Puskesmas Keliling</v>
          </cell>
          <cell r="C59" t="str">
            <v>Jumlah Puskesmas keliling yang diadakan</v>
          </cell>
          <cell r="J59">
            <v>5</v>
          </cell>
          <cell r="K59">
            <v>2403800000</v>
          </cell>
          <cell r="L59" t="str">
            <v>Jumlah Puskesmas keliling yang diadakan</v>
          </cell>
          <cell r="M59">
            <v>3</v>
          </cell>
          <cell r="N59">
            <v>1440788250</v>
          </cell>
        </row>
        <row r="60">
          <cell r="B60" t="str">
            <v>Kegiatan Pengadaan Sarana dan Prasarana Puskesmas</v>
          </cell>
          <cell r="C60" t="str">
            <v>Jumlah sarana dan prasarana puskesmas yang diadakan</v>
          </cell>
          <cell r="J60">
            <v>10</v>
          </cell>
          <cell r="K60">
            <v>6611171000</v>
          </cell>
          <cell r="L60" t="str">
            <v>Persentase  Sarana dan prasarana yang diadakan di puskesmas</v>
          </cell>
          <cell r="M60">
            <v>1</v>
          </cell>
          <cell r="N60">
            <v>5939648984</v>
          </cell>
        </row>
        <row r="61">
          <cell r="B61" t="str">
            <v>Program kemitraan peningkatan pelayanan kesehatan</v>
          </cell>
          <cell r="C61" t="str">
            <v>Jumlah penduduk yang memiliki jaminan kesehatan</v>
          </cell>
          <cell r="D61">
            <v>150000</v>
          </cell>
          <cell r="F61">
            <v>150000</v>
          </cell>
          <cell r="G61">
            <v>17723016700</v>
          </cell>
          <cell r="J61">
            <v>148736</v>
          </cell>
          <cell r="K61">
            <v>39730926000</v>
          </cell>
          <cell r="L61" t="str">
            <v xml:space="preserve">Jumlah penduduk yang memiliki jaminan kesehatan </v>
          </cell>
          <cell r="M61">
            <v>241000</v>
          </cell>
          <cell r="N61">
            <v>44455926000</v>
          </cell>
        </row>
        <row r="62">
          <cell r="B62" t="str">
            <v>Kegiatan Kemitraan Asuransi Kesehatan Masyarakat</v>
          </cell>
          <cell r="C62" t="str">
            <v>Jumlah penduduk yang memiliki Jaminan Kesehatan Nasional yang dibiayai oleh pemerintah Daerah kabupaten (jiwa)</v>
          </cell>
          <cell r="J62">
            <v>87379</v>
          </cell>
          <cell r="K62">
            <v>39520926000</v>
          </cell>
          <cell r="L62" t="str">
            <v>Jumlah penduduk yang memiliki Jaminan Kesehatan Nasional yang dibiayai oleh pemerintah Daerah kabupaten (jiwa)</v>
          </cell>
          <cell r="M62">
            <v>87379</v>
          </cell>
          <cell r="N62">
            <v>44455926000</v>
          </cell>
        </row>
        <row r="63">
          <cell r="C63" t="str">
            <v>Jumlah penduduk yang memiliki Jaminan Kesehatan Nasional yang dibiayai oleh pemerintah Daerah kabupaten dan propinsi</v>
          </cell>
          <cell r="J63">
            <v>68736</v>
          </cell>
          <cell r="L63" t="str">
            <v>Jumlah penduduk yang memiliki Jaminan Kesehatan Nasional yang dibiayai oleh pemerintah Daerah kabupaten dan propinsi</v>
          </cell>
          <cell r="M63">
            <v>68736</v>
          </cell>
        </row>
        <row r="64">
          <cell r="B64" t="str">
            <v>Program Pengadaan, Peningkatan Sarana Dan Prasarana Rumah Sakit/ Rumah Sakit Jiwa/Rumah Sakit Paru-Paru/  Rumah Sakit Mata</v>
          </cell>
          <cell r="C64" t="str">
            <v>Peningkatan sarana danprasarana rumah sakit</v>
          </cell>
          <cell r="J64">
            <v>0</v>
          </cell>
          <cell r="K64">
            <v>1300500000</v>
          </cell>
          <cell r="N64">
            <v>1300500000</v>
          </cell>
        </row>
        <row r="65">
          <cell r="B65" t="str">
            <v>Pembangunan Rumah Sakit</v>
          </cell>
          <cell r="C65" t="str">
            <v>Jumlah dokumen hasil studikelayakan pendirian rumah sakit</v>
          </cell>
          <cell r="J65">
            <v>0</v>
          </cell>
          <cell r="K65">
            <v>816000000</v>
          </cell>
          <cell r="N65">
            <v>816000000</v>
          </cell>
        </row>
        <row r="66">
          <cell r="B66" t="str">
            <v>DINAS PU</v>
          </cell>
        </row>
        <row r="67">
          <cell r="B67" t="str">
            <v>Program pembangunan jalan dan jembatan</v>
          </cell>
          <cell r="K67">
            <v>112554092420</v>
          </cell>
          <cell r="N67">
            <v>140643327040.45999</v>
          </cell>
        </row>
        <row r="69">
          <cell r="B69" t="str">
            <v>Pembangunan Jalan</v>
          </cell>
          <cell r="C69" t="str">
            <v>Panjang Jalan yang dibangun (km)</v>
          </cell>
          <cell r="J69">
            <v>69.45</v>
          </cell>
          <cell r="K69">
            <v>106392492420</v>
          </cell>
          <cell r="L69" t="str">
            <v>Panjang Jalan yang dibangun (km)</v>
          </cell>
          <cell r="M69">
            <v>69.45</v>
          </cell>
          <cell r="N69">
            <v>133517743045.06</v>
          </cell>
        </row>
        <row r="70">
          <cell r="B70" t="str">
            <v>Pembangunan Jembatan</v>
          </cell>
          <cell r="C70" t="str">
            <v>Tersedianya Jembatan</v>
          </cell>
          <cell r="J70">
            <v>0</v>
          </cell>
          <cell r="K70">
            <v>6161600000</v>
          </cell>
          <cell r="N70">
            <v>7125583995.3999996</v>
          </cell>
        </row>
        <row r="71">
          <cell r="B71" t="str">
            <v>Program Pengembangan dan Pengelolaan Jaringan Irigasi, Rawa dan Jaringan Pengairan lainnya</v>
          </cell>
          <cell r="D71">
            <v>51.21</v>
          </cell>
          <cell r="E71">
            <v>20858270705</v>
          </cell>
          <cell r="F71">
            <v>53.18</v>
          </cell>
          <cell r="G71">
            <v>23772109678</v>
          </cell>
          <cell r="K71">
            <v>45879818000</v>
          </cell>
          <cell r="N71">
            <v>27553852866.650002</v>
          </cell>
        </row>
        <row r="73">
          <cell r="B73" t="str">
            <v xml:space="preserve">Kegiatan Pembangunan Jaringan Air Bersih/Air Minum </v>
          </cell>
          <cell r="C73" t="str">
            <v>Panjang Jaringan Air Bersih yang di bangun</v>
          </cell>
          <cell r="J73" t="str">
            <v>6 keg</v>
          </cell>
          <cell r="K73">
            <v>5382500000</v>
          </cell>
          <cell r="N73">
            <v>1788660315.9400001</v>
          </cell>
        </row>
        <row r="74">
          <cell r="B74" t="str">
            <v>Pembangunan Reservoir</v>
          </cell>
          <cell r="C74" t="str">
            <v>Jumlah IPA yang dibangun</v>
          </cell>
          <cell r="J74">
            <v>3</v>
          </cell>
          <cell r="K74">
            <v>2866000000</v>
          </cell>
          <cell r="N74">
            <v>3267850000</v>
          </cell>
        </row>
        <row r="75">
          <cell r="B75" t="str">
            <v>Pembangunan Jaringan Irigasi</v>
          </cell>
          <cell r="C75" t="str">
            <v>Panjang Jaringan Yang Ditingkatkan (km)</v>
          </cell>
          <cell r="J75">
            <v>20</v>
          </cell>
          <cell r="K75">
            <v>28893618000</v>
          </cell>
          <cell r="N75">
            <v>17328607655.709999</v>
          </cell>
        </row>
        <row r="76">
          <cell r="B76" t="str">
            <v>Pembangunan Bendung</v>
          </cell>
          <cell r="C76" t="str">
            <v>Jumlah Bendung yang Bangun</v>
          </cell>
          <cell r="J76">
            <v>3</v>
          </cell>
          <cell r="K76">
            <v>5681000000</v>
          </cell>
          <cell r="N76">
            <v>1845661395</v>
          </cell>
        </row>
        <row r="77">
          <cell r="B77" t="str">
            <v>DINAS PERTANIAN</v>
          </cell>
        </row>
        <row r="78">
          <cell r="B78" t="str">
            <v>Program peningkatan produksi hasil peternakan</v>
          </cell>
          <cell r="C78" t="str">
            <v>Jumlah Populasi ternak Besar.Jumlah Populasi ternak Kecil.Jumlah Populasi Unggas</v>
          </cell>
          <cell r="D78" t="str">
            <v>- Jumlah populasi sapi = 14.010- Jumlah populasi kambing = 10.326- Jumlah populasi ayam = 382.503</v>
          </cell>
          <cell r="F78" t="str">
            <v>- Jumlah populasi sapi = 15.021.000- Jumlah populasi kambing = 13.454.000- Jumlah populasi ayam = 1.446.811.000</v>
          </cell>
          <cell r="G78">
            <v>4714885000</v>
          </cell>
          <cell r="J78" t="str">
            <v>Ternak Besar = 17818 ekorTernak Kecil = 31.27 ekorUnggas = 462.767 ekor</v>
          </cell>
          <cell r="K78">
            <v>3363726000</v>
          </cell>
        </row>
        <row r="79">
          <cell r="B79" t="str">
            <v>Pembibitan Dan Perawatan Ternak</v>
          </cell>
          <cell r="C79" t="str">
            <v>Jumlah ternak sapi yandigemukkan (ekor)</v>
          </cell>
          <cell r="J79">
            <v>500</v>
          </cell>
          <cell r="K79">
            <v>3274000000</v>
          </cell>
        </row>
        <row r="80">
          <cell r="B80" t="str">
            <v>Program Pengembangan Prasarana dan Sarana Pertanian</v>
          </cell>
          <cell r="C80" t="str">
            <v>Jumlah Alsintan yang diadakan. Panjang jaringan irigasi desa yangdibangun/direhab. PanjangJalan Usaha Tani/ Jalan Produksi yang dibentuk/ditingkatkan</v>
          </cell>
          <cell r="D80" t="str">
            <v>1,49</v>
          </cell>
          <cell r="E80">
            <v>0</v>
          </cell>
          <cell r="J80" t="str">
            <v>Alsintan=300Unit. Jides=10Km.Luas cetaksawah baru = 0 Ha</v>
          </cell>
          <cell r="K80">
            <v>19453303350</v>
          </cell>
        </row>
        <row r="81">
          <cell r="B81" t="str">
            <v>Kegiatan Pengembangan/Rehabilitasi  Sumber-Sumber Air</v>
          </cell>
          <cell r="C81" t="str">
            <v>Panjang jides yang dibangun/rehab (km)</v>
          </cell>
          <cell r="J81">
            <v>6</v>
          </cell>
          <cell r="K81">
            <v>9522189700</v>
          </cell>
        </row>
        <row r="82">
          <cell r="B82" t="str">
            <v>Kegiatan Fasilitasi Dan Penyediaan Alat Dan Mesin Pertanaian</v>
          </cell>
          <cell r="C82" t="str">
            <v>Jumlah Pengadaan Alsintan (unit)</v>
          </cell>
          <cell r="J82">
            <v>200</v>
          </cell>
          <cell r="K82">
            <v>2863900000</v>
          </cell>
        </row>
        <row r="83">
          <cell r="B83" t="str">
            <v>Kegiatan Pembangunan Dan Peningkatan Jalan Usaha Tani</v>
          </cell>
          <cell r="C83" t="str">
            <v>Panjang Jalan Usaha Tani yangdibangun/ditingkatkan</v>
          </cell>
          <cell r="J83">
            <v>25</v>
          </cell>
          <cell r="K83">
            <v>3803413150</v>
          </cell>
        </row>
        <row r="84">
          <cell r="B84" t="str">
            <v>Kegiatan Pembangunan Dan Peningkatan Jalan Produksi</v>
          </cell>
          <cell r="C84" t="str">
            <v>Panjang jalan Produksi yangdibangun/ditingkatkan (km)</v>
          </cell>
          <cell r="J84">
            <v>12</v>
          </cell>
          <cell r="K84">
            <v>2189500000</v>
          </cell>
        </row>
        <row r="85">
          <cell r="B85" t="str">
            <v>Program Peningkatan Produksi Tanaman Perkebunan</v>
          </cell>
          <cell r="C85" t="str">
            <v>Jumlah Produksi Lada (ton)Jumlah Produksi Kakao (ton)Jumlah Produksi Kelapa Sawit (ton)</v>
          </cell>
          <cell r="D85" t="str">
            <v>385412400245630</v>
          </cell>
          <cell r="E85">
            <v>0</v>
          </cell>
          <cell r="F85" t="str">
            <v>4.094.00013.597.000258.364.000</v>
          </cell>
          <cell r="G85">
            <v>518827500</v>
          </cell>
          <cell r="J85" t="str">
            <v>4.30116.147285.102</v>
          </cell>
          <cell r="K85">
            <v>5326616250</v>
          </cell>
        </row>
        <row r="86">
          <cell r="B86" t="str">
            <v>Kegiatan Ekstensifikasi, Intensifikasi Dan PeremajaanTanaman Kakao</v>
          </cell>
          <cell r="C86" t="str">
            <v>Jumlah Luasan Tanaman Kakaoyang diidentifikasikan /direhabilitasi/diremajakan (Ha)</v>
          </cell>
          <cell r="J86">
            <v>2000</v>
          </cell>
          <cell r="K86">
            <v>4258101250</v>
          </cell>
        </row>
        <row r="87">
          <cell r="B87" t="str">
            <v>DINAS KELAUTAN DAN PERIKANAN</v>
          </cell>
        </row>
        <row r="88">
          <cell r="B88" t="str">
            <v>Program Pengembangan Budidaya Perikanan</v>
          </cell>
          <cell r="C88" t="str">
            <v>Jumlah produksiPerikanan Budidaya (ton)</v>
          </cell>
          <cell r="D88">
            <v>42922</v>
          </cell>
          <cell r="F88">
            <v>44210000</v>
          </cell>
          <cell r="G88">
            <v>1657296400</v>
          </cell>
          <cell r="J88">
            <v>45497</v>
          </cell>
          <cell r="K88">
            <v>5734924650</v>
          </cell>
          <cell r="M88">
            <v>45497</v>
          </cell>
        </row>
        <row r="89">
          <cell r="B89" t="str">
            <v>Kegiatan Pembangunan Jalan Produksi Tambak</v>
          </cell>
          <cell r="C89" t="str">
            <v>Jumlah jalan produksi tambakyang dibangun (km)</v>
          </cell>
          <cell r="J89">
            <v>25</v>
          </cell>
          <cell r="K89">
            <v>1569230000</v>
          </cell>
        </row>
        <row r="90">
          <cell r="B90" t="str">
            <v xml:space="preserve">Kegiatan Pembangunan Jembatan Tambak Dan Plat Duiker </v>
          </cell>
          <cell r="C90" t="str">
            <v>Jumlah jembatan tambak yangdibangun (unit)</v>
          </cell>
          <cell r="J90">
            <v>5</v>
          </cell>
          <cell r="K90">
            <v>1757140000</v>
          </cell>
          <cell r="M90">
            <v>5</v>
          </cell>
        </row>
        <row r="91">
          <cell r="B91" t="str">
            <v>Kegiatan Pembangunan/Rehabilitasi  Sarana PrasaranaBudidaya</v>
          </cell>
          <cell r="C91" t="str">
            <v>Jumlah Balai Benih Ikan yangdirehab/dibangun (unit/paket)</v>
          </cell>
          <cell r="J91">
            <v>1</v>
          </cell>
          <cell r="K91">
            <v>1719889650</v>
          </cell>
          <cell r="M91">
            <v>1</v>
          </cell>
        </row>
        <row r="92">
          <cell r="B92" t="str">
            <v>Program pengembangan perikanan tangkap</v>
          </cell>
          <cell r="C92" t="str">
            <v>Jumlah produksi Perikanan Tangkap (ton)</v>
          </cell>
          <cell r="D92">
            <v>8659</v>
          </cell>
          <cell r="F92">
            <v>8702300</v>
          </cell>
          <cell r="G92">
            <v>7416554300</v>
          </cell>
          <cell r="J92">
            <v>8745.59</v>
          </cell>
          <cell r="K92">
            <v>9378642325</v>
          </cell>
        </row>
        <row r="93">
          <cell r="B93" t="str">
            <v>Kegiatan Pembangunan Tempat Pelelangan Ikan</v>
          </cell>
          <cell r="C93" t="str">
            <v>Jumlah Tambatan,TPI,fasilitaspokok dan penunjang PPI yangdibangun,direhab (Unit)</v>
          </cell>
          <cell r="J93">
            <v>1</v>
          </cell>
          <cell r="K93">
            <v>6026577325</v>
          </cell>
          <cell r="M93">
            <v>1</v>
          </cell>
        </row>
        <row r="94">
          <cell r="B94" t="str">
            <v>Kegiatan Pegembangan Sarana Prasarana Penangkapan Ikan</v>
          </cell>
          <cell r="C94" t="str">
            <v>Jumlah Bantuan MesinKetinting/Mesin tempel yang diadakan (Unit)</v>
          </cell>
          <cell r="J94">
            <v>40</v>
          </cell>
          <cell r="K94">
            <v>2389275000</v>
          </cell>
          <cell r="M94">
            <v>40</v>
          </cell>
        </row>
        <row r="95">
          <cell r="B95" t="str">
            <v>Kegiatan Pembangunan/Penerapan Teknologi PerikananTangkap</v>
          </cell>
          <cell r="C95" t="str">
            <v>Jumlah apartemen ikan yangdiadakan (Unit)</v>
          </cell>
          <cell r="J95">
            <v>2</v>
          </cell>
          <cell r="K95">
            <v>889000000</v>
          </cell>
          <cell r="M95">
            <v>2</v>
          </cell>
        </row>
        <row r="96">
          <cell r="B96" t="str">
            <v>Program Optimalisasi pengelolaan dan pemasaran produksi perikanan</v>
          </cell>
          <cell r="C96" t="str">
            <v>Jumlah produksiPengolahanikan  (ton)</v>
          </cell>
          <cell r="D96">
            <v>302.39999999999998</v>
          </cell>
          <cell r="F96">
            <v>303750</v>
          </cell>
          <cell r="G96">
            <v>1482852500</v>
          </cell>
          <cell r="J96">
            <v>305.27</v>
          </cell>
          <cell r="K96">
            <v>1919115000</v>
          </cell>
          <cell r="M96">
            <v>305.27</v>
          </cell>
        </row>
        <row r="97">
          <cell r="B97" t="str">
            <v>Kegiatan Optimalisasi Pengelolaan Dan Pemasaran HasilPerikanan</v>
          </cell>
          <cell r="C97" t="str">
            <v>Jumlah Sarana prasarana pokokdan Pendukung Industri perikanan yang dibangun/direhab/diadakan (Unit)</v>
          </cell>
          <cell r="J97">
            <v>20</v>
          </cell>
          <cell r="K97">
            <v>1426630000</v>
          </cell>
          <cell r="M97">
            <v>20</v>
          </cell>
        </row>
        <row r="98">
          <cell r="B98" t="str">
            <v>DPMPTSP</v>
          </cell>
        </row>
        <row r="99">
          <cell r="B99" t="str">
            <v>Program Peningkatan Promosi dan Kerjasama Investasi</v>
          </cell>
          <cell r="C99" t="str">
            <v>- persentase jumlah promosi yang dilaksanakan- Nilai investasi PMA $ dan PMDN Rp.</v>
          </cell>
          <cell r="D99" t="str">
            <v>0</v>
          </cell>
          <cell r="E99">
            <v>0</v>
          </cell>
          <cell r="F99" t="str">
            <v>0</v>
          </cell>
          <cell r="G99">
            <v>334386400</v>
          </cell>
          <cell r="J99" t="str">
            <v>n/a</v>
          </cell>
          <cell r="K99">
            <v>543029000</v>
          </cell>
          <cell r="M99">
            <v>557902300</v>
          </cell>
        </row>
        <row r="100">
          <cell r="B100" t="str">
            <v>Kegiatan Penyelenggaraan Pameran Investasi</v>
          </cell>
          <cell r="C100" t="str">
            <v>Jumlah keikutsertaan pameraninvestasi tingkat propinsiregional dan nasional</v>
          </cell>
          <cell r="J100" t="str">
            <v>n/a</v>
          </cell>
          <cell r="K100">
            <v>331030000</v>
          </cell>
          <cell r="M100">
            <v>0</v>
          </cell>
        </row>
        <row r="101">
          <cell r="B101" t="str">
            <v>Program Peningkatan Iklim Investasi dan Realisasi Investasi</v>
          </cell>
          <cell r="C101" t="str">
            <v>Jumlah minat dan rencana investasi (investor)</v>
          </cell>
          <cell r="D101">
            <v>25</v>
          </cell>
          <cell r="E101">
            <v>0</v>
          </cell>
          <cell r="F101">
            <v>30</v>
          </cell>
          <cell r="G101">
            <v>91747600</v>
          </cell>
          <cell r="J101" t="str">
            <v>n/a</v>
          </cell>
          <cell r="K101">
            <v>237077000</v>
          </cell>
          <cell r="M101">
            <v>519097000</v>
          </cell>
        </row>
        <row r="102">
          <cell r="B102" t="str">
            <v>Memfasilitasi Dan Koordinasi Kerjasama Di Bidang Investasi</v>
          </cell>
          <cell r="C102" t="str">
            <v>Jumlah UMKM perusahaan yangdifasilitasi</v>
          </cell>
          <cell r="J102" t="str">
            <v>n/a</v>
          </cell>
          <cell r="K102">
            <v>73879000</v>
          </cell>
        </row>
        <row r="103">
          <cell r="B103" t="str">
            <v>Penyusunan Cetak Biru (Master Plan) Pengembangan Penanaman Modal</v>
          </cell>
          <cell r="C103" t="str">
            <v>Database bidang penanamanmodal</v>
          </cell>
          <cell r="J103" t="str">
            <v>n/a</v>
          </cell>
          <cell r="K103">
            <v>84596000</v>
          </cell>
        </row>
        <row r="104">
          <cell r="B104" t="str">
            <v>Program Pengawasan dan Pengendalian PM dan PTSP</v>
          </cell>
          <cell r="C104" t="str">
            <v>persentase PMA dan PMDN yang dibina</v>
          </cell>
          <cell r="D104" t="str">
            <v>0</v>
          </cell>
          <cell r="E104">
            <v>0</v>
          </cell>
          <cell r="F104" t="str">
            <v>0</v>
          </cell>
          <cell r="G104">
            <v>0</v>
          </cell>
          <cell r="J104" t="str">
            <v>n/a</v>
          </cell>
          <cell r="K104">
            <v>0</v>
          </cell>
        </row>
      </sheetData>
      <sheetData sheetId="5"/>
      <sheetData sheetId="6"/>
      <sheetData sheetId="7">
        <row r="3">
          <cell r="B3" t="str">
            <v>DINAS PENDIDIKAN</v>
          </cell>
          <cell r="J3" t="str">
            <v>Target</v>
          </cell>
          <cell r="K3" t="str">
            <v>Anggaran</v>
          </cell>
        </row>
        <row r="4">
          <cell r="B4" t="str">
            <v>Program Pendidikan Anak Usia Dini</v>
          </cell>
          <cell r="C4" t="str">
            <v>APK PAUD formal dan NonFormal</v>
          </cell>
          <cell r="D4">
            <v>0</v>
          </cell>
          <cell r="E4">
            <v>0</v>
          </cell>
          <cell r="F4">
            <v>0</v>
          </cell>
          <cell r="G4">
            <v>1559495000</v>
          </cell>
          <cell r="J4">
            <v>0.49</v>
          </cell>
          <cell r="K4">
            <v>3575607600</v>
          </cell>
        </row>
        <row r="5">
          <cell r="B5" t="str">
            <v xml:space="preserve">Kegiatan Penambahan Ruang Kelas Sekolah </v>
          </cell>
          <cell r="C5" t="str">
            <v>Jumlah RKB yang dibangun</v>
          </cell>
          <cell r="J5">
            <v>8</v>
          </cell>
          <cell r="K5">
            <v>1667125000</v>
          </cell>
        </row>
        <row r="6">
          <cell r="B6" t="str">
            <v>Kegiatan Penyelenggaraan Pendidikan Anak Usia Dini</v>
          </cell>
          <cell r="C6" t="str">
            <v>Jumlah TK yang mendapatkanpelayanan PAUD</v>
          </cell>
          <cell r="J6">
            <v>11</v>
          </cell>
          <cell r="K6">
            <v>607875000</v>
          </cell>
        </row>
        <row r="7">
          <cell r="B7" t="str">
            <v xml:space="preserve">Kegiatan Pembangunan Pagar Sekolah </v>
          </cell>
          <cell r="C7" t="str">
            <v>Pagar sekolah yang dibangun</v>
          </cell>
          <cell r="J7">
            <v>0</v>
          </cell>
          <cell r="K7">
            <v>19866600</v>
          </cell>
        </row>
        <row r="8">
          <cell r="B8" t="str">
            <v>Program Wajib Belajar Pendidikan Dasar Sembilan Tahun</v>
          </cell>
          <cell r="C8" t="str">
            <v>AK SD</v>
          </cell>
          <cell r="D8">
            <v>80</v>
          </cell>
          <cell r="F8">
            <v>84</v>
          </cell>
          <cell r="G8">
            <v>88822422831</v>
          </cell>
          <cell r="J8">
            <v>99.44</v>
          </cell>
          <cell r="K8">
            <v>96542666148</v>
          </cell>
        </row>
        <row r="9">
          <cell r="C9" t="str">
            <v>AK SMP</v>
          </cell>
          <cell r="D9">
            <v>20</v>
          </cell>
          <cell r="F9">
            <v>20</v>
          </cell>
          <cell r="J9">
            <v>98.87</v>
          </cell>
        </row>
        <row r="10">
          <cell r="C10" t="str">
            <v>AM SD</v>
          </cell>
          <cell r="D10">
            <v>122</v>
          </cell>
          <cell r="F10">
            <v>135</v>
          </cell>
          <cell r="J10">
            <v>90.22</v>
          </cell>
        </row>
        <row r="11">
          <cell r="C11" t="str">
            <v>AM SMP</v>
          </cell>
          <cell r="D11">
            <v>51.98</v>
          </cell>
          <cell r="F11">
            <v>51.98</v>
          </cell>
          <cell r="J11">
            <v>93.54</v>
          </cell>
        </row>
        <row r="12">
          <cell r="C12" t="str">
            <v>APK SD</v>
          </cell>
          <cell r="D12">
            <v>50</v>
          </cell>
          <cell r="F12">
            <v>50</v>
          </cell>
          <cell r="J12">
            <v>108.6</v>
          </cell>
        </row>
        <row r="13">
          <cell r="C13" t="str">
            <v>APK SMP</v>
          </cell>
          <cell r="D13">
            <v>50</v>
          </cell>
          <cell r="F13">
            <v>50</v>
          </cell>
          <cell r="J13">
            <v>104.03</v>
          </cell>
        </row>
        <row r="14">
          <cell r="C14" t="str">
            <v>APM SD</v>
          </cell>
          <cell r="D14">
            <v>41.85</v>
          </cell>
          <cell r="F14">
            <v>42.3</v>
          </cell>
          <cell r="J14">
            <v>99.1</v>
          </cell>
        </row>
        <row r="15">
          <cell r="C15" t="str">
            <v>APM SMP</v>
          </cell>
          <cell r="D15">
            <v>70</v>
          </cell>
          <cell r="F15">
            <v>70</v>
          </cell>
          <cell r="J15">
            <v>81.34</v>
          </cell>
        </row>
        <row r="16">
          <cell r="C16" t="str">
            <v>APS 7-12 thn</v>
          </cell>
          <cell r="J16">
            <v>95.22</v>
          </cell>
        </row>
        <row r="17">
          <cell r="C17" t="str">
            <v>APS 13-15 thn</v>
          </cell>
          <cell r="J17">
            <v>96.44</v>
          </cell>
        </row>
        <row r="18">
          <cell r="C18" t="str">
            <v>APtS SD</v>
          </cell>
          <cell r="J18">
            <v>0.23</v>
          </cell>
        </row>
        <row r="19">
          <cell r="C19" t="str">
            <v>APtS SMP</v>
          </cell>
          <cell r="J19">
            <v>0.39</v>
          </cell>
        </row>
        <row r="20">
          <cell r="B20" t="str">
            <v xml:space="preserve">Kegiatan Penambahan Ruang Kelas Sekolah </v>
          </cell>
          <cell r="C20" t="str">
            <v>Jumlah RKB SD yang dibangun</v>
          </cell>
          <cell r="J20">
            <v>51</v>
          </cell>
          <cell r="K20">
            <v>15167388269</v>
          </cell>
        </row>
        <row r="21">
          <cell r="C21" t="str">
            <v>Jumlah RKB SMP yang dibangun</v>
          </cell>
          <cell r="J21">
            <v>22</v>
          </cell>
        </row>
        <row r="22">
          <cell r="B22" t="str">
            <v>Kegiatan Penyediaan Bantuan Operasional Sekolah (Bos) Jenjang SD/MI/SDLB Dan SMP/MTS Serta Pesantren Salafiyah Dan Satuan Pendidikan NonIslam Setara SD Dan SMP</v>
          </cell>
          <cell r="C22" t="str">
            <v>Jumlah sekolah penerima dana BOS</v>
          </cell>
          <cell r="J22">
            <v>0</v>
          </cell>
          <cell r="K22">
            <v>36436064000</v>
          </cell>
        </row>
        <row r="23">
          <cell r="B23" t="str">
            <v>Kegiatan Pembangunan Pagar Sekolah</v>
          </cell>
          <cell r="C23" t="str">
            <v>Kegiatan Panjang  pagar SD yang dibangun</v>
          </cell>
          <cell r="J23">
            <v>3000</v>
          </cell>
          <cell r="K23">
            <v>6169343669</v>
          </cell>
        </row>
        <row r="24">
          <cell r="C24" t="str">
            <v>Kegiatan Panjang  pagar SMP yang dibangun</v>
          </cell>
          <cell r="J24">
            <v>1000</v>
          </cell>
        </row>
        <row r="25">
          <cell r="B25" t="str">
            <v>Kegiatan Pelayanan Pendidikan Gratis</v>
          </cell>
          <cell r="C25" t="str">
            <v>Jumlah sekolah yang menerimaDana Operasional PendidikanGratis SD sederajat</v>
          </cell>
          <cell r="J25">
            <v>211</v>
          </cell>
          <cell r="K25">
            <v>10598605800</v>
          </cell>
        </row>
        <row r="26">
          <cell r="B26" t="str">
            <v>Program Pendidikan Non Formal</v>
          </cell>
          <cell r="C26" t="str">
            <v>ANGKA MELEK HURUF</v>
          </cell>
          <cell r="D26">
            <v>0</v>
          </cell>
          <cell r="E26">
            <v>0</v>
          </cell>
          <cell r="F26">
            <v>0</v>
          </cell>
          <cell r="G26">
            <v>1013632500</v>
          </cell>
          <cell r="J26">
            <v>97.33</v>
          </cell>
          <cell r="K26">
            <v>861962500</v>
          </cell>
        </row>
        <row r="27">
          <cell r="B27" t="str">
            <v>Kegiatan Pemberian Bantuan Operasional Pendidikan NonFormal</v>
          </cell>
          <cell r="C27" t="str">
            <v>Jumlah waraga belajar kejar pakat A,B dan C</v>
          </cell>
          <cell r="J27" t="str">
            <v>Paket A=40 org,Pakt B 100 org,Paket C 125 org</v>
          </cell>
          <cell r="K27">
            <v>395500000</v>
          </cell>
        </row>
        <row r="28">
          <cell r="B28" t="str">
            <v>Kegiatan Pelaksanaan Ujian Sekolah dan Ujian Nasional Kesetaraan</v>
          </cell>
          <cell r="C28" t="str">
            <v>Jumlah peserta ujian kesetaraan</v>
          </cell>
          <cell r="J28">
            <v>225</v>
          </cell>
          <cell r="K28">
            <v>197902500</v>
          </cell>
        </row>
        <row r="29">
          <cell r="B29" t="str">
            <v>Program Peningkatan Mutu Pendidik dan Tenaga Kependidikan</v>
          </cell>
          <cell r="C29" t="str">
            <v>Persentase Peningkatan mutu guru mata pelajaran (%)</v>
          </cell>
          <cell r="D29">
            <v>0</v>
          </cell>
          <cell r="E29">
            <v>0</v>
          </cell>
          <cell r="F29">
            <v>0</v>
          </cell>
          <cell r="G29">
            <v>672081000</v>
          </cell>
          <cell r="J29">
            <v>0</v>
          </cell>
          <cell r="K29">
            <v>751749000</v>
          </cell>
        </row>
        <row r="30">
          <cell r="C30" t="str">
            <v>Guru bersertifikat</v>
          </cell>
          <cell r="J30">
            <v>73</v>
          </cell>
        </row>
        <row r="31">
          <cell r="C31" t="str">
            <v>Guru berkualifikasi S-1/D-IV</v>
          </cell>
          <cell r="J31">
            <v>89</v>
          </cell>
        </row>
        <row r="32">
          <cell r="C32" t="str">
            <v>Rasio guru:murid SD</v>
          </cell>
          <cell r="J32">
            <v>32</v>
          </cell>
        </row>
        <row r="33">
          <cell r="C33" t="str">
            <v>Rasio guru:murid SMP</v>
          </cell>
          <cell r="J33">
            <v>36</v>
          </cell>
        </row>
        <row r="34">
          <cell r="B34" t="str">
            <v>Kegiatan Pelaksanaan Sertifikasi Pendidik</v>
          </cell>
          <cell r="C34" t="str">
            <v>Jumlah peserta sosialisasi</v>
          </cell>
          <cell r="J34">
            <v>206</v>
          </cell>
          <cell r="K34">
            <v>90370000</v>
          </cell>
        </row>
        <row r="35">
          <cell r="B35" t="str">
            <v>Kegiatan Pembinaan kelompok kerja guru</v>
          </cell>
          <cell r="C35" t="str">
            <v>Jumlah guru pemandu tiap mata pelajaran</v>
          </cell>
          <cell r="J35">
            <v>362</v>
          </cell>
          <cell r="K35">
            <v>132548000</v>
          </cell>
        </row>
        <row r="36">
          <cell r="B36" t="str">
            <v>Kegiatan Pembinaan kelompok kerja guru</v>
          </cell>
          <cell r="C36" t="str">
            <v>Jumlah guru pemandu tiap mata pelajaran</v>
          </cell>
          <cell r="J36">
            <v>362</v>
          </cell>
          <cell r="K36">
            <v>132498000</v>
          </cell>
        </row>
        <row r="37">
          <cell r="B37" t="str">
            <v>Pengembangan Sistem Penghargaan Dan Perlindungan Terhadap Profesi Pendidik</v>
          </cell>
          <cell r="C37" t="str">
            <v>Jumlah guru mengikuti lomba guru berprestasi</v>
          </cell>
          <cell r="J37">
            <v>256</v>
          </cell>
          <cell r="K37">
            <v>119637000</v>
          </cell>
        </row>
        <row r="38">
          <cell r="B38" t="str">
            <v>Pembinaan Musyawarah Guru Mata Pelajaran</v>
          </cell>
          <cell r="C38" t="str">
            <v>Jumlah guru mata pelajaran yang bermusyawarah</v>
          </cell>
          <cell r="J38">
            <v>585</v>
          </cell>
          <cell r="K38">
            <v>138715000</v>
          </cell>
        </row>
        <row r="39">
          <cell r="B39" t="str">
            <v>Program Manajemen Pelayanan Pendidikan</v>
          </cell>
          <cell r="C39" t="str">
            <v>Persentase angka partisipasi pendidikan tinggi</v>
          </cell>
          <cell r="D39">
            <v>0</v>
          </cell>
          <cell r="E39">
            <v>0</v>
          </cell>
          <cell r="F39">
            <v>0</v>
          </cell>
          <cell r="G39">
            <v>19982650000</v>
          </cell>
          <cell r="J39">
            <v>0.2</v>
          </cell>
          <cell r="K39">
            <v>16324360500</v>
          </cell>
        </row>
        <row r="40">
          <cell r="B40" t="str">
            <v>Kegiatan Pelaksanaan Kerjasama Secara Kelembagaan DiBidang Pendidikan</v>
          </cell>
          <cell r="C40" t="str">
            <v>Jumlah mahasiswa menerima bantuan pendidikan tinggi</v>
          </cell>
          <cell r="J40">
            <v>3875</v>
          </cell>
          <cell r="K40">
            <v>15678905000</v>
          </cell>
        </row>
        <row r="41">
          <cell r="B41" t="str">
            <v>Kegiatan Pembinaan Dewan Pendidikan</v>
          </cell>
          <cell r="C41" t="str">
            <v>Jumlah program dewan pendidikan</v>
          </cell>
          <cell r="J41">
            <v>1</v>
          </cell>
          <cell r="K41">
            <v>410187500</v>
          </cell>
        </row>
        <row r="42">
          <cell r="B42" t="str">
            <v>Penyediaan Jasa Guru PTT dan Guru Kontrak  (Berdasarkan UU ASN berubah nama menjadi P3K)</v>
          </cell>
          <cell r="C42" t="str">
            <v>Jumlah Guru Non PNS Upahjasa daerah terpencil dan guru agama menerima Insentif</v>
          </cell>
        </row>
        <row r="43">
          <cell r="C43" t="str">
            <v>Upah jasa Tenaga Kependiikan</v>
          </cell>
          <cell r="J43">
            <v>89</v>
          </cell>
        </row>
        <row r="44">
          <cell r="C44" t="str">
            <v>Upah jasa  guru daerah terpencil</v>
          </cell>
          <cell r="J44">
            <v>146</v>
          </cell>
        </row>
        <row r="45">
          <cell r="C45" t="str">
            <v>Upah jasa guru agama</v>
          </cell>
          <cell r="J45">
            <v>52</v>
          </cell>
        </row>
        <row r="46">
          <cell r="C46" t="str">
            <v>Honor daerah</v>
          </cell>
          <cell r="J46">
            <v>0</v>
          </cell>
        </row>
        <row r="47">
          <cell r="B47" t="str">
            <v>DINAS KESEHATAN</v>
          </cell>
        </row>
        <row r="48">
          <cell r="B48" t="str">
            <v>Program Standarisasi Pelayanan Kesehatan</v>
          </cell>
          <cell r="C48" t="str">
            <v>Peningkatan Pelayanan Standarisasi Kesehatan</v>
          </cell>
          <cell r="D48" t="str">
            <v>- 7- 50</v>
          </cell>
          <cell r="F48" t="str">
            <v>- 7- 50</v>
          </cell>
          <cell r="G48">
            <v>13049940580</v>
          </cell>
          <cell r="K48">
            <v>13899362040</v>
          </cell>
        </row>
        <row r="49">
          <cell r="B49" t="str">
            <v>Kegiatan Evaluasi Dan Pengembangan Standar PelayananKesehatan</v>
          </cell>
          <cell r="C49" t="str">
            <v>Terlaksananya klaim Dana Kapitasi JKN</v>
          </cell>
          <cell r="J49">
            <v>1</v>
          </cell>
          <cell r="K49">
            <v>12361681540</v>
          </cell>
        </row>
        <row r="50">
          <cell r="B50" t="str">
            <v xml:space="preserve">Kegiatan Peningkatan Kualitas Pelayanan Kesehatan </v>
          </cell>
          <cell r="C50" t="str">
            <v>Jumlah Puskesmas yang terakreditasi (PKM)</v>
          </cell>
          <cell r="J50">
            <v>3</v>
          </cell>
          <cell r="K50">
            <v>1274316000</v>
          </cell>
        </row>
        <row r="51">
          <cell r="C51" t="str">
            <v>Pembinaan SP2TP (PKM)</v>
          </cell>
          <cell r="J51">
            <v>17</v>
          </cell>
        </row>
        <row r="52">
          <cell r="C52" t="str">
            <v>Pembinaan Manajemen Puskesmas (PKM)</v>
          </cell>
          <cell r="J52">
            <v>17</v>
          </cell>
        </row>
        <row r="53">
          <cell r="C53" t="str">
            <v>Pembinaan tenaga teladan (PKM)</v>
          </cell>
          <cell r="J53">
            <v>17</v>
          </cell>
        </row>
        <row r="54">
          <cell r="C54" t="str">
            <v>Penilaian tenaga teladan (PKM)</v>
          </cell>
          <cell r="J54">
            <v>17</v>
          </cell>
        </row>
        <row r="55">
          <cell r="C55" t="str">
            <v>Penyusunan makalah tenaga kesehatan (PKM)</v>
          </cell>
          <cell r="J55">
            <v>17</v>
          </cell>
        </row>
        <row r="56">
          <cell r="B56" t="str">
            <v>Kegiatan Peningkatan Standarisasi Pelayanan Kesehatan</v>
          </cell>
          <cell r="C56" t="str">
            <v>Jumlah masyarakat yang mendapatkan pelayanan</v>
          </cell>
          <cell r="J56">
            <v>1</v>
          </cell>
          <cell r="K56">
            <v>1033891500</v>
          </cell>
        </row>
        <row r="57">
          <cell r="B57" t="str">
            <v>Program pengadaan, peningkatan dan perbaikan sarana dan prasarana puskesmas/ puskemas pembantu dan jaringannya</v>
          </cell>
          <cell r="C57" t="str">
            <v>Peningkatan dan Perbaikan Sarana dan Prasarana Puskesmas/Puskesmas Pembantu dan Jaringannya</v>
          </cell>
          <cell r="D57">
            <v>15</v>
          </cell>
          <cell r="F57">
            <v>15</v>
          </cell>
          <cell r="G57">
            <v>23513084679</v>
          </cell>
          <cell r="J57">
            <v>17</v>
          </cell>
          <cell r="K57">
            <v>16019868600</v>
          </cell>
        </row>
        <row r="58">
          <cell r="B58" t="str">
            <v>Kegiatan Pembangunan Puskesmas</v>
          </cell>
          <cell r="C58" t="str">
            <v>Jumlah Puskesmas yang Terbangun</v>
          </cell>
          <cell r="J58">
            <v>0</v>
          </cell>
          <cell r="K58">
            <v>4708000000</v>
          </cell>
        </row>
        <row r="59">
          <cell r="B59" t="str">
            <v>Kegiatan Pembangunan Puskesmas Pembantu</v>
          </cell>
          <cell r="C59" t="str">
            <v>Pembangunan Puskesmas Pembantu (pustu)</v>
          </cell>
          <cell r="J59">
            <v>0</v>
          </cell>
          <cell r="K59">
            <v>990760100</v>
          </cell>
        </row>
        <row r="60">
          <cell r="B60" t="str">
            <v>KegiatanPengadaan Puskesmas Keliling</v>
          </cell>
          <cell r="C60" t="str">
            <v>Jumlah Puskesmas keliling yang diadakan</v>
          </cell>
          <cell r="J60">
            <v>0</v>
          </cell>
          <cell r="K60">
            <v>2403800000</v>
          </cell>
        </row>
        <row r="61">
          <cell r="B61" t="str">
            <v>Kegiatan Pengadaan Sarana dan Prasarana Puskesmas</v>
          </cell>
          <cell r="C61" t="str">
            <v>Jumlah sarana dan prasarana puskesmas yang diadakan</v>
          </cell>
          <cell r="J61">
            <v>10</v>
          </cell>
          <cell r="K61">
            <v>6611171000</v>
          </cell>
        </row>
        <row r="62">
          <cell r="B62" t="str">
            <v>Program kemitraan peningkatan pelayanan kesehatan</v>
          </cell>
          <cell r="C62" t="str">
            <v>Peningkatan pelayanankesehatan</v>
          </cell>
          <cell r="D62">
            <v>150000</v>
          </cell>
          <cell r="F62">
            <v>150000</v>
          </cell>
          <cell r="G62">
            <v>17723016700</v>
          </cell>
          <cell r="J62">
            <v>0</v>
          </cell>
          <cell r="K62">
            <v>39730926000</v>
          </cell>
        </row>
        <row r="63">
          <cell r="B63" t="str">
            <v>Kegiatan Kemitraan Asuransi Kesehatan Masyarakat</v>
          </cell>
          <cell r="C63" t="str">
            <v>Jumlah Penduduk yang belum memiliki Jaminan Kesehatan (jiwa)</v>
          </cell>
          <cell r="J63">
            <v>68736</v>
          </cell>
          <cell r="K63">
            <v>39520926000</v>
          </cell>
        </row>
        <row r="64">
          <cell r="B64" t="str">
            <v>Program Pengadaan, Peningkatan Sarana Dan Prasarana Rumah Sakit/ Rumah Sakit Jiwa/Rumah Sakit Paru-Paru/  Rumah Sakit Mata</v>
          </cell>
          <cell r="C64" t="str">
            <v>Peningkatan sarana danprasarana rumah sakit</v>
          </cell>
          <cell r="K64">
            <v>1300500000</v>
          </cell>
        </row>
        <row r="65">
          <cell r="B65" t="str">
            <v>Pembangunan Rumah Sakit</v>
          </cell>
          <cell r="C65" t="str">
            <v>Jumlah dokumen hasil studikelayakan pendirian rumah sakit</v>
          </cell>
          <cell r="K65">
            <v>816000000</v>
          </cell>
        </row>
        <row r="66">
          <cell r="B66" t="str">
            <v>DINAS PU</v>
          </cell>
        </row>
        <row r="67">
          <cell r="B67" t="str">
            <v>Program pembangunan jalan dan jembatan</v>
          </cell>
          <cell r="C67" t="str">
            <v>Jumlah jembatan dalam kondisi baik (unit)</v>
          </cell>
          <cell r="D67">
            <v>163</v>
          </cell>
          <cell r="E67">
            <v>202114968693</v>
          </cell>
          <cell r="F67">
            <v>173</v>
          </cell>
          <cell r="G67">
            <v>177466055509</v>
          </cell>
          <cell r="K67">
            <v>112554092420</v>
          </cell>
        </row>
        <row r="68">
          <cell r="C68" t="str">
            <v>Proporsi panjang jaringan jalan dalam kondisi baik (km)</v>
          </cell>
          <cell r="D68">
            <v>1329.79</v>
          </cell>
          <cell r="F68">
            <v>1396.28</v>
          </cell>
        </row>
        <row r="69">
          <cell r="B69" t="str">
            <v>Pembangunan Jalan</v>
          </cell>
          <cell r="C69" t="str">
            <v>Panjang Jalan ditingkatkan -Aspal  (Km)</v>
          </cell>
          <cell r="J69">
            <v>28.5</v>
          </cell>
          <cell r="K69">
            <v>106392492420</v>
          </cell>
        </row>
        <row r="70">
          <cell r="B70" t="str">
            <v>Pembangunan Jembatan</v>
          </cell>
          <cell r="C70" t="str">
            <v>Jumlah jembatan yang dibangun(Unit)</v>
          </cell>
          <cell r="J70">
            <v>4</v>
          </cell>
          <cell r="K70">
            <v>6161600000</v>
          </cell>
        </row>
        <row r="71">
          <cell r="B71" t="str">
            <v>Program Pengembangan dan Pengelolaan Jaringan Irigasi, Rawa dan Jaringan Pengairan lainnya</v>
          </cell>
          <cell r="D71">
            <v>51.21</v>
          </cell>
          <cell r="E71">
            <v>20858270705</v>
          </cell>
          <cell r="F71">
            <v>53.18</v>
          </cell>
          <cell r="G71">
            <v>23772109678</v>
          </cell>
          <cell r="K71">
            <v>45879818000</v>
          </cell>
        </row>
        <row r="73">
          <cell r="B73" t="str">
            <v xml:space="preserve">Kegiatan Pembangunan Jaringan Air Bersih/Air Minum </v>
          </cell>
          <cell r="C73" t="str">
            <v>Jumlah kegiatan pembangunanair bersih/minum</v>
          </cell>
          <cell r="J73">
            <v>6</v>
          </cell>
          <cell r="K73">
            <v>5382500000</v>
          </cell>
        </row>
        <row r="74">
          <cell r="B74" t="str">
            <v>Pembangunan Reservoir</v>
          </cell>
          <cell r="C74" t="str">
            <v>Jumlah kegiatan pembangunanreservoir</v>
          </cell>
          <cell r="J74">
            <v>6</v>
          </cell>
          <cell r="K74">
            <v>2866000000</v>
          </cell>
        </row>
        <row r="75">
          <cell r="B75" t="str">
            <v>Pembangunan Jaringan Irigasi</v>
          </cell>
          <cell r="C75" t="str">
            <v>Panjang jaringan yangditingkatkan (km)</v>
          </cell>
          <cell r="J75">
            <v>20</v>
          </cell>
          <cell r="K75">
            <v>28893618000</v>
          </cell>
        </row>
        <row r="76">
          <cell r="B76" t="str">
            <v>Pembangunan Bendung</v>
          </cell>
          <cell r="C76" t="str">
            <v>Jumlah bendung yang dibangun</v>
          </cell>
          <cell r="J76">
            <v>5</v>
          </cell>
          <cell r="K76">
            <v>5681000000</v>
          </cell>
        </row>
        <row r="77">
          <cell r="B77" t="str">
            <v>DINAS PERTANIAN</v>
          </cell>
        </row>
        <row r="78">
          <cell r="B78" t="str">
            <v>Program peningkatan produksi hasil peternakan</v>
          </cell>
          <cell r="C78" t="str">
            <v>Jumlah Populasi ternak Besar.Jumlah Populasi ternak Kecil.Jumlah Populasi Unggas</v>
          </cell>
          <cell r="D78" t="str">
            <v>- Jumlah populasi sapi = 14.010- Jumlah populasi kambing = 10.326- Jumlah populasi ayam = 382.503</v>
          </cell>
          <cell r="F78" t="str">
            <v>- Jumlah populasi sapi = 15.021.000- Jumlah populasi kambing = 13.454.000- Jumlah populasi ayam = 1.446.811.000</v>
          </cell>
          <cell r="G78">
            <v>4714885000</v>
          </cell>
          <cell r="J78" t="str">
            <v>Ternak Besar = 17818 ekorTernak Kecil = 31.27 ekorUnggas = 462.767 ekor</v>
          </cell>
          <cell r="K78">
            <v>3363726000</v>
          </cell>
        </row>
        <row r="79">
          <cell r="B79" t="str">
            <v>Pembibitan Dan Perawatan Ternak</v>
          </cell>
          <cell r="C79" t="str">
            <v>Jumlah ternak sapi yandigemukkan (ekor)</v>
          </cell>
          <cell r="J79">
            <v>500</v>
          </cell>
          <cell r="K79">
            <v>3274000000</v>
          </cell>
        </row>
        <row r="80">
          <cell r="B80" t="str">
            <v>Program Pengembangan Prasarana dan Sarana Pertanian</v>
          </cell>
          <cell r="C80" t="str">
            <v>Jumlah Alsintan yang diadakan. Panjang jaringan irigasi desa yangdibangun/direhab. PanjangJalan Usaha Tani/ Jalan Produksi yang dibentuk/ditingkatkan</v>
          </cell>
          <cell r="D80" t="str">
            <v>1,49</v>
          </cell>
          <cell r="E80">
            <v>0</v>
          </cell>
          <cell r="J80" t="str">
            <v>Alsintan=300Unit. Jides=10Km.Luas cetaksawah baru = 0 Ha</v>
          </cell>
          <cell r="K80">
            <v>19453303350</v>
          </cell>
        </row>
        <row r="81">
          <cell r="B81" t="str">
            <v>Kegiatan Pengembangan/Rehabilitasi  Sumber-Sumber Air</v>
          </cell>
          <cell r="C81" t="str">
            <v>Panjang jides yang dibangun/rehab (km)</v>
          </cell>
          <cell r="J81">
            <v>6</v>
          </cell>
          <cell r="K81">
            <v>9522189700</v>
          </cell>
        </row>
        <row r="82">
          <cell r="B82" t="str">
            <v>Kegiatan Fasilitasi Dan Penyediaan Alat Dan Mesin Pertanaian</v>
          </cell>
          <cell r="C82" t="str">
            <v>Jumlah Pengadaan Alsintan (unit)</v>
          </cell>
          <cell r="J82">
            <v>200</v>
          </cell>
          <cell r="K82">
            <v>2863900000</v>
          </cell>
        </row>
        <row r="83">
          <cell r="B83" t="str">
            <v>Kegiatan Pembangunan Dan Peningkatan Jalan Usaha Tani</v>
          </cell>
          <cell r="C83" t="str">
            <v>Panjang Jalan Usaha Tani yangdibangun/ditingkatkan</v>
          </cell>
          <cell r="J83">
            <v>25</v>
          </cell>
          <cell r="K83">
            <v>3803413150</v>
          </cell>
        </row>
        <row r="84">
          <cell r="B84" t="str">
            <v>Kegiatan Pembangunan Dan Peningkatan Jalan Produksi</v>
          </cell>
          <cell r="C84" t="str">
            <v>Panjang jalan Produksi yangdibangun/ditingkatkan (km)</v>
          </cell>
          <cell r="J84">
            <v>12</v>
          </cell>
          <cell r="K84">
            <v>2189500000</v>
          </cell>
        </row>
        <row r="85">
          <cell r="B85" t="str">
            <v>Program Peningkatan Produksi Tanaman Perkebunan</v>
          </cell>
          <cell r="C85" t="str">
            <v>Jumlah Produksi Lada (ton)Jumlah Produksi Kakao (ton)Jumlah Produksi Kelapa Sawit (ton)</v>
          </cell>
          <cell r="D85" t="str">
            <v>385412400245630</v>
          </cell>
          <cell r="E85">
            <v>0</v>
          </cell>
          <cell r="F85" t="str">
            <v>4.094.00013.597.000258.364.000</v>
          </cell>
          <cell r="G85">
            <v>518827500</v>
          </cell>
          <cell r="J85" t="str">
            <v>4.30116.147285.102</v>
          </cell>
          <cell r="K85">
            <v>5326616250</v>
          </cell>
        </row>
        <row r="86">
          <cell r="B86" t="str">
            <v>Kegiatan Ekstensifikasi, Intensifikasi Dan PeremajaanTanaman Kakao</v>
          </cell>
          <cell r="C86" t="str">
            <v>Jumlah Luasan Tanaman Kakaoyang diidentifikasikan /direhabilitasi/diremajakan (Ha)</v>
          </cell>
          <cell r="J86">
            <v>2000</v>
          </cell>
          <cell r="K86">
            <v>4258101250</v>
          </cell>
        </row>
        <row r="87">
          <cell r="B87" t="str">
            <v>DINAS KELAUTAN DAN PERIKANAN</v>
          </cell>
        </row>
        <row r="88">
          <cell r="B88" t="str">
            <v>Program Pengembangan Budidaya Perikanan</v>
          </cell>
          <cell r="C88" t="str">
            <v>Jumlah produksiPerikanan Budidaya (ton)</v>
          </cell>
          <cell r="D88">
            <v>42922</v>
          </cell>
          <cell r="F88">
            <v>44210000</v>
          </cell>
          <cell r="G88">
            <v>1657296400</v>
          </cell>
          <cell r="J88">
            <v>45497</v>
          </cell>
          <cell r="K88">
            <v>6339004650</v>
          </cell>
        </row>
        <row r="89">
          <cell r="B89" t="str">
            <v>Kegiatan Pembangunan Jalan Produksi Tambak</v>
          </cell>
          <cell r="C89" t="str">
            <v>Jumlah jalan produksi tambakyang dibangun (km)</v>
          </cell>
          <cell r="J89">
            <v>25</v>
          </cell>
          <cell r="K89">
            <v>2203740000</v>
          </cell>
        </row>
        <row r="90">
          <cell r="B90" t="str">
            <v xml:space="preserve">Kegiatan Pembangunan Jembatan Tambak Dan Plat Duiker </v>
          </cell>
          <cell r="C90" t="str">
            <v>Jumlah jembatan tambak yangdibangun (unit)</v>
          </cell>
          <cell r="J90">
            <v>5</v>
          </cell>
          <cell r="K90">
            <v>1763110000</v>
          </cell>
        </row>
        <row r="91">
          <cell r="B91" t="str">
            <v>Kegiatan Pembangunan/Rehabilitasi  Sarana PrasaranaBudidaya</v>
          </cell>
          <cell r="C91" t="str">
            <v>Jumlah Balai Benih Ikan yangdirehab/dibangun (unit/paket)</v>
          </cell>
          <cell r="J91">
            <v>1</v>
          </cell>
          <cell r="K91">
            <v>1705889650</v>
          </cell>
        </row>
        <row r="92">
          <cell r="B92" t="str">
            <v>Program pengembangan perikanan tangkap</v>
          </cell>
          <cell r="C92" t="str">
            <v>Jumlah produksi Perikanan Tangkap (ton)</v>
          </cell>
          <cell r="D92">
            <v>8659</v>
          </cell>
          <cell r="F92">
            <v>8702300</v>
          </cell>
          <cell r="G92">
            <v>7416554300</v>
          </cell>
          <cell r="J92">
            <v>8745.59</v>
          </cell>
          <cell r="K92">
            <v>11289630650</v>
          </cell>
        </row>
        <row r="93">
          <cell r="B93" t="str">
            <v>Kegiatan Pembangunan Tempat Pelelangan Ikan</v>
          </cell>
          <cell r="C93" t="str">
            <v>Jumlah Tambatan,TPI,fasilitaspokok dan penunjang PPI yangdibangun,direhab (Unit)</v>
          </cell>
          <cell r="J93">
            <v>1</v>
          </cell>
          <cell r="K93">
            <v>5468253325</v>
          </cell>
        </row>
        <row r="94">
          <cell r="B94" t="str">
            <v>Kegiatan Pegembangan Sarana Prasarana Penangkapan Ikan</v>
          </cell>
          <cell r="C94" t="str">
            <v>Jumlah Bantuan MesinKetinting/Mesin tempel yang diadakan (Unit)</v>
          </cell>
          <cell r="J94">
            <v>40</v>
          </cell>
          <cell r="K94">
            <v>1662219000</v>
          </cell>
        </row>
        <row r="95">
          <cell r="B95" t="str">
            <v>Kegiatan Pembangunan/Penerapan Teknologi PerikananTangkap</v>
          </cell>
          <cell r="C95" t="str">
            <v>Jumlah apartemen ikan yangdiadakan (Unit)</v>
          </cell>
          <cell r="J95">
            <v>2</v>
          </cell>
          <cell r="K95">
            <v>1769000000</v>
          </cell>
        </row>
        <row r="96">
          <cell r="B96" t="str">
            <v>Program Optimalisasi pengelolaan dan pemasaran produksi perikanan</v>
          </cell>
          <cell r="C96" t="str">
            <v>Jumlah produksiPengolahanikan  (ton)</v>
          </cell>
          <cell r="D96">
            <v>302.39999999999998</v>
          </cell>
          <cell r="F96">
            <v>303750</v>
          </cell>
          <cell r="G96">
            <v>1482852500</v>
          </cell>
          <cell r="J96">
            <v>305.27</v>
          </cell>
          <cell r="K96">
            <v>1919115000</v>
          </cell>
        </row>
        <row r="97">
          <cell r="B97" t="str">
            <v>Kegiatan Optimalisasi Pengelolaan Dan Pemasaran HasilPerikanan</v>
          </cell>
          <cell r="C97" t="str">
            <v>Jumlah Sarana prasarana pokokdan Pendukung Industri perikanan yang dibangun/direhab/diadakan (Unit)</v>
          </cell>
          <cell r="J97">
            <v>20</v>
          </cell>
          <cell r="K97">
            <v>1426630000</v>
          </cell>
        </row>
        <row r="98">
          <cell r="B98" t="str">
            <v>DPMPTSP</v>
          </cell>
        </row>
        <row r="99">
          <cell r="B99" t="str">
            <v>Program Peningkatan Promosi dan Kerjasama Investasi</v>
          </cell>
          <cell r="C99" t="str">
            <v>- persentase jumlah promosi yang dilaksanakan- Nilai investasi PMA $ dan PMDN Rp.</v>
          </cell>
          <cell r="D99" t="str">
            <v>0</v>
          </cell>
          <cell r="E99">
            <v>0</v>
          </cell>
          <cell r="F99" t="str">
            <v>0</v>
          </cell>
          <cell r="G99">
            <v>334386400</v>
          </cell>
          <cell r="K99">
            <v>543029000</v>
          </cell>
        </row>
        <row r="100">
          <cell r="B100" t="str">
            <v>Kegiatan Penyelenggaraan Pameran Investasi</v>
          </cell>
          <cell r="C100" t="str">
            <v>Jumlah keikutsertaan pameraninvestasi tingkat propinsiregional dan nasional</v>
          </cell>
          <cell r="K100">
            <v>331030000</v>
          </cell>
        </row>
        <row r="101">
          <cell r="B101" t="str">
            <v>Program Peningkatan Iklim Investasi dan Realisasi Investasi</v>
          </cell>
          <cell r="C101" t="str">
            <v>Jumlah minat dan rencana investasi (investor)</v>
          </cell>
          <cell r="D101">
            <v>25</v>
          </cell>
          <cell r="E101">
            <v>0</v>
          </cell>
          <cell r="F101">
            <v>30</v>
          </cell>
          <cell r="G101">
            <v>91747600</v>
          </cell>
          <cell r="K101">
            <v>237077000</v>
          </cell>
        </row>
        <row r="102">
          <cell r="B102" t="str">
            <v>Memfasilitasi Dan Koordinasi Kerjasama Di Bidang Investasi</v>
          </cell>
          <cell r="C102" t="str">
            <v>Jumlah UMKM perusahaan yangdifasilitasi</v>
          </cell>
          <cell r="K102">
            <v>73879000</v>
          </cell>
        </row>
        <row r="103">
          <cell r="B103" t="str">
            <v>Penyusunan Cetak Biru (Master Plan) Pengembangan Penanaman Modal</v>
          </cell>
          <cell r="C103" t="str">
            <v>Database bidang penanamanmodal</v>
          </cell>
          <cell r="K103">
            <v>84596000</v>
          </cell>
        </row>
        <row r="104">
          <cell r="B104" t="str">
            <v>Program Pengawasan dan Pengendalian PM dan PTSP</v>
          </cell>
          <cell r="C104" t="str">
            <v>persentase PMA dan PMDN yang dibina</v>
          </cell>
          <cell r="D104" t="str">
            <v>0</v>
          </cell>
          <cell r="E104">
            <v>0</v>
          </cell>
          <cell r="F104" t="str">
            <v>0</v>
          </cell>
          <cell r="G104">
            <v>0</v>
          </cell>
          <cell r="K104">
            <v>0</v>
          </cell>
        </row>
      </sheetData>
      <sheetData sheetId="8">
        <row r="3">
          <cell r="B3" t="str">
            <v>DINAS PENDIDIKAN</v>
          </cell>
          <cell r="J3" t="str">
            <v>Target</v>
          </cell>
          <cell r="K3" t="str">
            <v>Anggaran</v>
          </cell>
          <cell r="L3" t="str">
            <v>Target</v>
          </cell>
          <cell r="M3" t="str">
            <v>Anggaran</v>
          </cell>
        </row>
        <row r="4">
          <cell r="B4" t="str">
            <v>Program Pendidikan Anak Usia Dini</v>
          </cell>
          <cell r="C4" t="str">
            <v>APK PAUD formal dan NonFormal</v>
          </cell>
          <cell r="D4">
            <v>0</v>
          </cell>
          <cell r="E4">
            <v>0</v>
          </cell>
          <cell r="F4">
            <v>0.44</v>
          </cell>
          <cell r="G4">
            <v>22097497500</v>
          </cell>
          <cell r="H4">
            <v>0.49</v>
          </cell>
          <cell r="I4">
            <v>14843297500</v>
          </cell>
          <cell r="J4">
            <v>0.49</v>
          </cell>
          <cell r="K4">
            <v>3575607600</v>
          </cell>
          <cell r="L4">
            <v>0.54</v>
          </cell>
          <cell r="M4">
            <v>19481839625</v>
          </cell>
        </row>
        <row r="5">
          <cell r="B5" t="str">
            <v xml:space="preserve">Kegiatan Penambahan Ruang Kelas Sekolah </v>
          </cell>
          <cell r="C5" t="str">
            <v>Jumlah RKB yang dibangun</v>
          </cell>
          <cell r="F5">
            <v>0</v>
          </cell>
          <cell r="G5">
            <v>0</v>
          </cell>
          <cell r="H5">
            <v>1</v>
          </cell>
          <cell r="I5">
            <v>150000000</v>
          </cell>
          <cell r="J5">
            <v>8</v>
          </cell>
          <cell r="K5">
            <v>1667125000</v>
          </cell>
          <cell r="L5">
            <v>1</v>
          </cell>
          <cell r="M5">
            <v>259600000</v>
          </cell>
        </row>
        <row r="6">
          <cell r="B6" t="str">
            <v>Kegiatan Penyelenggaraan Pendidikan Anak Usia Dini</v>
          </cell>
          <cell r="C6" t="str">
            <v>Jumlah TK yang mendapatkanpelayanan PAUD</v>
          </cell>
          <cell r="F6">
            <v>170</v>
          </cell>
          <cell r="G6">
            <v>2643777500</v>
          </cell>
          <cell r="H6">
            <v>170</v>
          </cell>
          <cell r="I6">
            <v>2643777500</v>
          </cell>
          <cell r="J6">
            <v>11</v>
          </cell>
          <cell r="K6">
            <v>607875000</v>
          </cell>
          <cell r="L6">
            <v>170</v>
          </cell>
          <cell r="M6">
            <v>2643777500</v>
          </cell>
        </row>
        <row r="7">
          <cell r="B7" t="str">
            <v xml:space="preserve">Kegiatan Pembangunan Pagar Sekolah </v>
          </cell>
          <cell r="C7" t="str">
            <v>Pagar sekolah yang dibangun</v>
          </cell>
          <cell r="F7">
            <v>100</v>
          </cell>
          <cell r="G7">
            <v>18750000000</v>
          </cell>
          <cell r="H7">
            <v>50</v>
          </cell>
          <cell r="I7">
            <v>9375000000</v>
          </cell>
          <cell r="J7">
            <v>0</v>
          </cell>
          <cell r="K7">
            <v>19866600</v>
          </cell>
          <cell r="L7">
            <v>75</v>
          </cell>
          <cell r="M7">
            <v>14062500000</v>
          </cell>
        </row>
        <row r="8">
          <cell r="B8" t="str">
            <v>Program Wajib Belajar Pendidikan Dasar Sembilan Tahun</v>
          </cell>
          <cell r="C8" t="str">
            <v>AK SD</v>
          </cell>
          <cell r="D8">
            <v>80</v>
          </cell>
          <cell r="F8">
            <v>99.34</v>
          </cell>
          <cell r="G8">
            <v>55852756420</v>
          </cell>
          <cell r="H8">
            <v>99.44</v>
          </cell>
          <cell r="I8">
            <v>84451496662</v>
          </cell>
          <cell r="J8">
            <v>99.44</v>
          </cell>
          <cell r="K8">
            <v>96542666148</v>
          </cell>
          <cell r="L8">
            <v>99.54</v>
          </cell>
          <cell r="M8">
            <v>145808671869.72</v>
          </cell>
        </row>
        <row r="9">
          <cell r="C9" t="str">
            <v>AK SMP</v>
          </cell>
          <cell r="D9">
            <v>20</v>
          </cell>
          <cell r="F9">
            <v>98.7</v>
          </cell>
          <cell r="H9">
            <v>98.87</v>
          </cell>
          <cell r="J9">
            <v>98.87</v>
          </cell>
          <cell r="L9">
            <v>99.05</v>
          </cell>
        </row>
        <row r="10">
          <cell r="C10" t="str">
            <v>AM SD</v>
          </cell>
          <cell r="D10">
            <v>122</v>
          </cell>
          <cell r="F10">
            <v>89.96</v>
          </cell>
          <cell r="H10">
            <v>90.22</v>
          </cell>
          <cell r="J10">
            <v>90.22</v>
          </cell>
          <cell r="L10">
            <v>90.06</v>
          </cell>
        </row>
        <row r="11">
          <cell r="C11" t="str">
            <v>AM SMP</v>
          </cell>
          <cell r="D11">
            <v>51.98</v>
          </cell>
          <cell r="F11">
            <v>93.16</v>
          </cell>
          <cell r="H11">
            <v>93.54</v>
          </cell>
          <cell r="J11">
            <v>93.54</v>
          </cell>
          <cell r="L11">
            <v>95.68</v>
          </cell>
        </row>
        <row r="12">
          <cell r="C12" t="str">
            <v>APK SD</v>
          </cell>
          <cell r="D12">
            <v>50</v>
          </cell>
          <cell r="F12">
            <v>108.3</v>
          </cell>
          <cell r="H12">
            <v>108.6</v>
          </cell>
          <cell r="J12">
            <v>108.6</v>
          </cell>
          <cell r="L12">
            <v>108.9</v>
          </cell>
        </row>
        <row r="13">
          <cell r="C13" t="str">
            <v>APK SMP</v>
          </cell>
          <cell r="D13">
            <v>50</v>
          </cell>
          <cell r="F13">
            <v>103.02</v>
          </cell>
          <cell r="H13">
            <v>104.03</v>
          </cell>
          <cell r="J13">
            <v>104.03</v>
          </cell>
          <cell r="L13">
            <v>105.04</v>
          </cell>
        </row>
        <row r="14">
          <cell r="C14" t="str">
            <v>APM SD</v>
          </cell>
          <cell r="D14">
            <v>41.85</v>
          </cell>
          <cell r="F14">
            <v>99.03</v>
          </cell>
          <cell r="H14">
            <v>99.1</v>
          </cell>
          <cell r="J14">
            <v>99.1</v>
          </cell>
          <cell r="L14">
            <v>99.2</v>
          </cell>
        </row>
        <row r="15">
          <cell r="C15" t="str">
            <v>APM SMP</v>
          </cell>
          <cell r="D15">
            <v>70</v>
          </cell>
          <cell r="F15">
            <v>80.959999999999994</v>
          </cell>
          <cell r="H15">
            <v>81.34</v>
          </cell>
          <cell r="J15">
            <v>81.34</v>
          </cell>
          <cell r="L15">
            <v>81.510000000000005</v>
          </cell>
        </row>
        <row r="16">
          <cell r="C16" t="str">
            <v>APS 7-12 thn</v>
          </cell>
          <cell r="F16">
            <v>95.76</v>
          </cell>
          <cell r="H16">
            <v>95.22</v>
          </cell>
          <cell r="J16">
            <v>95.22</v>
          </cell>
          <cell r="L16">
            <v>95.67</v>
          </cell>
        </row>
        <row r="17">
          <cell r="C17" t="str">
            <v>APS 13-15 thn</v>
          </cell>
          <cell r="F17">
            <v>96.41</v>
          </cell>
          <cell r="H17">
            <v>96.44</v>
          </cell>
          <cell r="J17">
            <v>96.44</v>
          </cell>
          <cell r="L17">
            <v>96.46</v>
          </cell>
        </row>
        <row r="18">
          <cell r="C18" t="str">
            <v>APtS SD</v>
          </cell>
          <cell r="F18">
            <v>0.25</v>
          </cell>
          <cell r="H18">
            <v>0.23</v>
          </cell>
          <cell r="J18">
            <v>0.23</v>
          </cell>
          <cell r="L18">
            <v>0.21</v>
          </cell>
        </row>
        <row r="19">
          <cell r="C19" t="str">
            <v>APtS SMP</v>
          </cell>
          <cell r="F19">
            <v>0.44</v>
          </cell>
          <cell r="H19">
            <v>0.39</v>
          </cell>
          <cell r="J19">
            <v>0.39</v>
          </cell>
          <cell r="L19">
            <v>0.35</v>
          </cell>
        </row>
        <row r="20">
          <cell r="B20" t="str">
            <v xml:space="preserve">Kegiatan Penambahan Ruang Kelas Sekolah </v>
          </cell>
          <cell r="C20" t="str">
            <v>Jumlah RKB SD yang dibangun</v>
          </cell>
          <cell r="F20">
            <v>20</v>
          </cell>
          <cell r="G20">
            <v>3340000000</v>
          </cell>
          <cell r="H20">
            <v>23</v>
          </cell>
          <cell r="I20">
            <v>3841000000</v>
          </cell>
          <cell r="J20">
            <v>51</v>
          </cell>
          <cell r="K20">
            <v>15167388269</v>
          </cell>
          <cell r="L20">
            <v>28</v>
          </cell>
          <cell r="M20">
            <v>7278040000</v>
          </cell>
        </row>
        <row r="21">
          <cell r="C21" t="str">
            <v>Jumlah RKB SMP yang dibangun</v>
          </cell>
          <cell r="F21">
            <v>12</v>
          </cell>
          <cell r="G21">
            <v>2004000000</v>
          </cell>
          <cell r="H21">
            <v>12</v>
          </cell>
          <cell r="I21">
            <v>2004000000</v>
          </cell>
          <cell r="J21">
            <v>22</v>
          </cell>
          <cell r="L21">
            <v>12</v>
          </cell>
        </row>
        <row r="22">
          <cell r="B22" t="str">
            <v>Kegiatan Penyediaan Bantuan Operasional Sekolah (Bos) Jenjang SD/MI/SDLB Dan SMP/MTS Serta Pesantren Salafiyah Dan Satuan Pendidikan NonIslam Setara SD Dan SMP</v>
          </cell>
          <cell r="C22" t="str">
            <v>Jumlah sekolah penerima dana BOS</v>
          </cell>
          <cell r="F22">
            <v>0</v>
          </cell>
          <cell r="G22">
            <v>0</v>
          </cell>
          <cell r="H22">
            <v>0</v>
          </cell>
          <cell r="I22">
            <v>0</v>
          </cell>
          <cell r="J22">
            <v>0</v>
          </cell>
          <cell r="K22">
            <v>36436064000</v>
          </cell>
          <cell r="L22">
            <v>0</v>
          </cell>
          <cell r="M22">
            <v>37395800000</v>
          </cell>
        </row>
        <row r="23">
          <cell r="B23" t="str">
            <v>Kegiatan Pembangunan Pagar Sekolah</v>
          </cell>
          <cell r="C23" t="str">
            <v>Kegiatan Panjang  pagar SD yang dibangun</v>
          </cell>
          <cell r="F23">
            <v>3000</v>
          </cell>
          <cell r="G23">
            <v>3900000000</v>
          </cell>
          <cell r="H23">
            <v>3000</v>
          </cell>
          <cell r="I23">
            <v>3900000000</v>
          </cell>
          <cell r="J23">
            <v>3000</v>
          </cell>
          <cell r="K23">
            <v>6169343669</v>
          </cell>
          <cell r="L23">
            <v>4500</v>
          </cell>
          <cell r="M23">
            <v>9582248000</v>
          </cell>
        </row>
        <row r="24">
          <cell r="C24" t="str">
            <v>Kegiatan Panjang  pagar SMP yang dibangun</v>
          </cell>
          <cell r="J24">
            <v>1000</v>
          </cell>
          <cell r="L24">
            <v>1000</v>
          </cell>
          <cell r="M24">
            <v>2132498000</v>
          </cell>
        </row>
        <row r="25">
          <cell r="B25" t="str">
            <v>Kegiatan Pelayanan Pendidikan Gratis</v>
          </cell>
          <cell r="C25" t="str">
            <v>- Jumlah sekolah yang menerimaDana Operasional PendidikanGratis SD sederajat- Jumlah sekolah yang menerima DanaOperasional Pendidikan Gratis sMP</v>
          </cell>
          <cell r="F25">
            <v>247</v>
          </cell>
          <cell r="G25">
            <v>17048434000</v>
          </cell>
          <cell r="H25">
            <v>247</v>
          </cell>
          <cell r="I25">
            <v>18048434000</v>
          </cell>
          <cell r="J25">
            <v>211</v>
          </cell>
          <cell r="K25">
            <v>10598605800</v>
          </cell>
          <cell r="L25">
            <v>211</v>
          </cell>
          <cell r="M25">
            <v>14664204000</v>
          </cell>
        </row>
        <row r="26">
          <cell r="B26" t="str">
            <v>Program Pendidikan Non Formal</v>
          </cell>
          <cell r="C26" t="str">
            <v>ANGKA MELEK HURUF</v>
          </cell>
          <cell r="D26">
            <v>0</v>
          </cell>
          <cell r="E26">
            <v>0</v>
          </cell>
          <cell r="F26">
            <v>97.24</v>
          </cell>
          <cell r="G26">
            <v>317025000</v>
          </cell>
          <cell r="H26">
            <v>97.33</v>
          </cell>
          <cell r="I26">
            <v>309825000</v>
          </cell>
          <cell r="J26">
            <v>97.33</v>
          </cell>
          <cell r="K26">
            <v>861962500</v>
          </cell>
          <cell r="L26">
            <v>97.42</v>
          </cell>
          <cell r="M26">
            <v>1006002500</v>
          </cell>
        </row>
        <row r="27">
          <cell r="B27" t="str">
            <v>Kegiatan Pemberian Bantuan Operasional Pendidikan NonFormal</v>
          </cell>
          <cell r="C27" t="str">
            <v>Jumlah waraga belajar kejar pakat A,B dan C</v>
          </cell>
          <cell r="F27" t="str">
            <v>n/a</v>
          </cell>
          <cell r="G27" t="str">
            <v>n/a</v>
          </cell>
          <cell r="H27" t="str">
            <v>n/a</v>
          </cell>
          <cell r="I27" t="str">
            <v>n/a</v>
          </cell>
          <cell r="J27" t="str">
            <v>Paket A=40 org,Pakt B 100 org,Paket C 125 org</v>
          </cell>
          <cell r="K27">
            <v>395500000</v>
          </cell>
          <cell r="L27" t="str">
            <v>Paket A=30 org,Pakt B 100 org,Paket C 200 org</v>
          </cell>
          <cell r="M27">
            <v>510000000</v>
          </cell>
        </row>
        <row r="28">
          <cell r="B28" t="str">
            <v>Kegiatan Pelaksanaan Ujian Sekolah dan Ujian Nasional Kesetaraan</v>
          </cell>
          <cell r="C28" t="str">
            <v>Jumlah peserta ujian kesetaraan</v>
          </cell>
          <cell r="F28" t="str">
            <v>n/a</v>
          </cell>
          <cell r="G28" t="str">
            <v>n/a</v>
          </cell>
          <cell r="H28" t="str">
            <v>n/a</v>
          </cell>
          <cell r="I28" t="str">
            <v>n/a</v>
          </cell>
          <cell r="J28">
            <v>225</v>
          </cell>
          <cell r="K28">
            <v>197902500</v>
          </cell>
          <cell r="L28">
            <v>0</v>
          </cell>
          <cell r="M28">
            <v>0</v>
          </cell>
        </row>
        <row r="29">
          <cell r="B29" t="str">
            <v>Program Peningkatan Mutu Pendidik dan Tenaga Kependidikan</v>
          </cell>
          <cell r="C29" t="str">
            <v>Persentase Peningkatan mutu guru mata pelajaran (%)</v>
          </cell>
          <cell r="D29">
            <v>0</v>
          </cell>
          <cell r="E29">
            <v>0</v>
          </cell>
          <cell r="F29">
            <v>0</v>
          </cell>
          <cell r="G29">
            <v>1713803000</v>
          </cell>
          <cell r="I29">
            <v>1732834100</v>
          </cell>
          <cell r="J29">
            <v>0</v>
          </cell>
          <cell r="K29">
            <v>751749000</v>
          </cell>
          <cell r="M29">
            <v>1957173310</v>
          </cell>
        </row>
        <row r="30">
          <cell r="C30" t="str">
            <v>Guru bersertifikat</v>
          </cell>
          <cell r="F30">
            <v>0.62</v>
          </cell>
          <cell r="H30">
            <v>0.73</v>
          </cell>
          <cell r="J30">
            <v>0.73</v>
          </cell>
          <cell r="L30">
            <v>0.87</v>
          </cell>
        </row>
        <row r="31">
          <cell r="C31" t="str">
            <v>Guru berkualifikasi S-1/D-IV</v>
          </cell>
          <cell r="F31">
            <v>0.86</v>
          </cell>
          <cell r="H31">
            <v>0.89</v>
          </cell>
          <cell r="J31">
            <v>0.89</v>
          </cell>
          <cell r="L31">
            <v>0.92</v>
          </cell>
        </row>
        <row r="32">
          <cell r="C32" t="str">
            <v>Rasio guru:murid SD</v>
          </cell>
          <cell r="F32">
            <v>32</v>
          </cell>
          <cell r="H32">
            <v>32</v>
          </cell>
          <cell r="J32">
            <v>32</v>
          </cell>
          <cell r="L32">
            <v>32</v>
          </cell>
        </row>
        <row r="33">
          <cell r="C33" t="str">
            <v>Rasio guru:murid SMP</v>
          </cell>
          <cell r="F33">
            <v>36</v>
          </cell>
          <cell r="H33">
            <v>36</v>
          </cell>
          <cell r="J33">
            <v>36</v>
          </cell>
          <cell r="L33">
            <v>36</v>
          </cell>
        </row>
        <row r="34">
          <cell r="B34" t="str">
            <v>Kegiatan Pelaksanaan Sertifikasi Pendidik</v>
          </cell>
          <cell r="C34" t="str">
            <v>Jumlah peserta sosialisasi</v>
          </cell>
          <cell r="F34">
            <v>200</v>
          </cell>
          <cell r="G34">
            <v>150000000</v>
          </cell>
          <cell r="H34">
            <v>200</v>
          </cell>
          <cell r="I34">
            <v>150000000</v>
          </cell>
          <cell r="J34">
            <v>206</v>
          </cell>
          <cell r="K34">
            <v>90370000</v>
          </cell>
          <cell r="L34">
            <v>200</v>
          </cell>
          <cell r="M34">
            <v>174005000</v>
          </cell>
        </row>
        <row r="35">
          <cell r="B35" t="str">
            <v>Kegiatan Pembinaan kelompok kerja guru</v>
          </cell>
          <cell r="C35" t="str">
            <v>Jumlah guru pemandu tiap mata pelajaran</v>
          </cell>
          <cell r="F35">
            <v>1685</v>
          </cell>
          <cell r="G35">
            <v>50000000</v>
          </cell>
          <cell r="H35">
            <v>1685</v>
          </cell>
          <cell r="I35">
            <v>50000000</v>
          </cell>
          <cell r="J35">
            <v>362</v>
          </cell>
          <cell r="K35">
            <v>132548000</v>
          </cell>
          <cell r="L35">
            <v>348</v>
          </cell>
          <cell r="M35">
            <v>200000000</v>
          </cell>
        </row>
        <row r="36">
          <cell r="J36">
            <v>362</v>
          </cell>
          <cell r="K36">
            <v>132498000</v>
          </cell>
          <cell r="L36">
            <v>0</v>
          </cell>
        </row>
        <row r="37">
          <cell r="B37" t="str">
            <v>Pengembangan Sistem Penghargaan Dan Perlindungan Terhadap Profesi Pendidik</v>
          </cell>
          <cell r="C37" t="str">
            <v>Jumlah guru mengikuti lomba guru berprestasi</v>
          </cell>
          <cell r="F37">
            <v>94</v>
          </cell>
          <cell r="G37">
            <v>103884000</v>
          </cell>
          <cell r="H37">
            <v>94</v>
          </cell>
          <cell r="I37">
            <v>114272400</v>
          </cell>
          <cell r="J37">
            <v>256</v>
          </cell>
          <cell r="K37">
            <v>119637000</v>
          </cell>
          <cell r="L37">
            <v>94</v>
          </cell>
          <cell r="M37">
            <v>125699640</v>
          </cell>
        </row>
        <row r="38">
          <cell r="B38" t="str">
            <v>Pembinaan Musyawarah Guru Mata Pelajaran</v>
          </cell>
          <cell r="C38" t="str">
            <v>Jumlah guru mata pelajaran yang bermusyawarah</v>
          </cell>
          <cell r="F38">
            <v>512</v>
          </cell>
          <cell r="G38">
            <v>250000000</v>
          </cell>
          <cell r="H38">
            <v>512</v>
          </cell>
          <cell r="I38">
            <v>250000000</v>
          </cell>
          <cell r="J38">
            <v>585</v>
          </cell>
          <cell r="K38">
            <v>138715000</v>
          </cell>
          <cell r="L38">
            <v>512</v>
          </cell>
          <cell r="M38">
            <v>225000000</v>
          </cell>
        </row>
        <row r="39">
          <cell r="B39" t="str">
            <v>Program Manajemen Pelayanan Pendidikan</v>
          </cell>
          <cell r="C39" t="str">
            <v>Persentase angka partisipasi pendidikan tinggi</v>
          </cell>
          <cell r="D39">
            <v>0</v>
          </cell>
          <cell r="E39">
            <v>0</v>
          </cell>
          <cell r="F39">
            <v>0.2</v>
          </cell>
          <cell r="G39">
            <v>20134250000</v>
          </cell>
          <cell r="H39">
            <v>0.2</v>
          </cell>
          <cell r="I39">
            <v>22702250000</v>
          </cell>
          <cell r="J39">
            <v>0.2</v>
          </cell>
          <cell r="K39">
            <v>16324360500</v>
          </cell>
          <cell r="L39">
            <v>0.2</v>
          </cell>
          <cell r="M39">
            <v>25647050000</v>
          </cell>
        </row>
        <row r="40">
          <cell r="B40" t="str">
            <v>Kegiatan Pelaksanaan Kerjasama Secara Kelembagaan DiBidang Pendidikan</v>
          </cell>
          <cell r="C40" t="str">
            <v>Jumlah mahasiswa menerima bantuan pendidikan tinggi</v>
          </cell>
          <cell r="F40">
            <v>3233</v>
          </cell>
          <cell r="G40">
            <v>12932000000</v>
          </cell>
          <cell r="H40">
            <v>3875</v>
          </cell>
          <cell r="I40">
            <v>15500000000</v>
          </cell>
          <cell r="J40">
            <v>3875</v>
          </cell>
          <cell r="K40">
            <v>15678905000</v>
          </cell>
          <cell r="L40">
            <v>4490</v>
          </cell>
          <cell r="M40">
            <v>17960000000</v>
          </cell>
        </row>
        <row r="41">
          <cell r="B41" t="str">
            <v>Kegiatan Pembinaan Dewan Pendidikan</v>
          </cell>
          <cell r="C41" t="str">
            <v>Jumlah program dewan pendidikan</v>
          </cell>
          <cell r="F41">
            <v>3</v>
          </cell>
          <cell r="G41">
            <v>450000000</v>
          </cell>
          <cell r="H41">
            <v>3</v>
          </cell>
          <cell r="I41">
            <v>450000000</v>
          </cell>
          <cell r="J41">
            <v>1</v>
          </cell>
          <cell r="K41">
            <v>410187500</v>
          </cell>
          <cell r="L41">
            <v>1</v>
          </cell>
          <cell r="M41">
            <v>450000000</v>
          </cell>
        </row>
        <row r="42">
          <cell r="B42" t="str">
            <v>Penyediaan Jasa Guru PTT dan Guru Kontrak  (Berdasarkan UU ASN berubah nama menjadi P3K)</v>
          </cell>
          <cell r="C42" t="str">
            <v>Jumlah Guru Non PNS Upahjasa daerah terpencil dan guru agama menerima Insentif</v>
          </cell>
          <cell r="M42">
            <v>6057650000</v>
          </cell>
        </row>
        <row r="43">
          <cell r="C43" t="str">
            <v>Upah jasa Tenaga Kependiikan</v>
          </cell>
          <cell r="J43">
            <v>89</v>
          </cell>
          <cell r="L43">
            <v>248</v>
          </cell>
        </row>
        <row r="44">
          <cell r="C44" t="str">
            <v>Upah jasa  guru daerah terpencil</v>
          </cell>
          <cell r="J44">
            <v>146</v>
          </cell>
          <cell r="L44">
            <v>117</v>
          </cell>
        </row>
        <row r="45">
          <cell r="C45" t="str">
            <v>Upah jasa guru agama</v>
          </cell>
          <cell r="J45">
            <v>52</v>
          </cell>
          <cell r="L45">
            <v>50</v>
          </cell>
        </row>
        <row r="46">
          <cell r="C46" t="str">
            <v>Honor daerah</v>
          </cell>
          <cell r="J46">
            <v>0</v>
          </cell>
          <cell r="L46">
            <v>8</v>
          </cell>
        </row>
        <row r="47">
          <cell r="B47" t="str">
            <v>DINAS KESEHATAN</v>
          </cell>
        </row>
        <row r="48">
          <cell r="B48" t="str">
            <v>Program Standarisasi Pelayanan Kesehatan</v>
          </cell>
          <cell r="C48" t="str">
            <v>Peningkatan Pelayanan Standarisasi Kesehatan</v>
          </cell>
          <cell r="D48" t="str">
            <v>- 7- 50</v>
          </cell>
          <cell r="F48">
            <v>17</v>
          </cell>
          <cell r="G48">
            <v>5964590750</v>
          </cell>
          <cell r="H48">
            <v>17</v>
          </cell>
          <cell r="I48">
            <v>6031791325</v>
          </cell>
          <cell r="K48">
            <v>13899362040</v>
          </cell>
          <cell r="M48">
            <v>5706663750</v>
          </cell>
        </row>
        <row r="49">
          <cell r="B49" t="str">
            <v>Kegiatan Evaluasi Dan Pengembangan Standar PelayananKesehatan</v>
          </cell>
          <cell r="C49" t="str">
            <v xml:space="preserve"> Jumlah masyarakat yang memiliki JKN</v>
          </cell>
          <cell r="F49">
            <v>1</v>
          </cell>
          <cell r="G49">
            <v>5000000000</v>
          </cell>
          <cell r="H49">
            <v>1</v>
          </cell>
          <cell r="I49">
            <v>5000000000</v>
          </cell>
          <cell r="J49">
            <v>1</v>
          </cell>
          <cell r="K49">
            <v>12361681540</v>
          </cell>
          <cell r="L49">
            <v>1</v>
          </cell>
          <cell r="M49">
            <v>5000000000</v>
          </cell>
        </row>
        <row r="50">
          <cell r="B50" t="str">
            <v xml:space="preserve">Kegiatan Peningkatan Kualitas Pelayanan Kesehatan </v>
          </cell>
          <cell r="C50" t="str">
            <v>Jumlah Puskesmas yang terakreditasi (PKM)</v>
          </cell>
          <cell r="F50">
            <v>5</v>
          </cell>
          <cell r="G50">
            <v>689590750</v>
          </cell>
          <cell r="H50">
            <v>3</v>
          </cell>
          <cell r="I50">
            <v>600000000</v>
          </cell>
          <cell r="J50">
            <v>3</v>
          </cell>
          <cell r="K50">
            <v>1274316000</v>
          </cell>
          <cell r="L50">
            <v>2</v>
          </cell>
          <cell r="M50">
            <v>400000000</v>
          </cell>
        </row>
        <row r="51">
          <cell r="C51" t="str">
            <v>Pembinaan SP2TP (PKM)</v>
          </cell>
          <cell r="F51">
            <v>17</v>
          </cell>
          <cell r="G51">
            <v>20000000</v>
          </cell>
          <cell r="H51">
            <v>17</v>
          </cell>
          <cell r="I51">
            <v>15000000</v>
          </cell>
          <cell r="J51">
            <v>17</v>
          </cell>
          <cell r="L51">
            <v>17</v>
          </cell>
          <cell r="M51">
            <v>15000000</v>
          </cell>
        </row>
        <row r="52">
          <cell r="C52" t="str">
            <v>Pembinaan Manajemen Puskesmas (PKM)</v>
          </cell>
          <cell r="F52">
            <v>17</v>
          </cell>
          <cell r="G52">
            <v>12415000</v>
          </cell>
          <cell r="H52">
            <v>17</v>
          </cell>
          <cell r="I52">
            <v>14898000</v>
          </cell>
          <cell r="J52">
            <v>17</v>
          </cell>
          <cell r="L52">
            <v>17</v>
          </cell>
        </row>
        <row r="53">
          <cell r="C53" t="str">
            <v>Pembinaan tenaga teladan (PKM)</v>
          </cell>
          <cell r="F53">
            <v>17</v>
          </cell>
          <cell r="G53">
            <v>52900375</v>
          </cell>
          <cell r="H53">
            <v>17</v>
          </cell>
          <cell r="I53">
            <v>58190412.5</v>
          </cell>
          <cell r="J53">
            <v>17</v>
          </cell>
          <cell r="L53">
            <v>17</v>
          </cell>
        </row>
        <row r="54">
          <cell r="C54" t="str">
            <v>Penilaian tenaga teladan (PKM)</v>
          </cell>
          <cell r="F54">
            <v>17</v>
          </cell>
          <cell r="G54">
            <v>52900375</v>
          </cell>
          <cell r="H54">
            <v>17</v>
          </cell>
          <cell r="I54">
            <v>58190412.5</v>
          </cell>
          <cell r="J54">
            <v>17</v>
          </cell>
          <cell r="L54">
            <v>17</v>
          </cell>
        </row>
        <row r="55">
          <cell r="C55" t="str">
            <v>Penyusunan makalah tenaga kesehatan (PKM)</v>
          </cell>
          <cell r="F55">
            <v>17</v>
          </cell>
          <cell r="G55">
            <v>1375000</v>
          </cell>
          <cell r="H55">
            <v>17</v>
          </cell>
          <cell r="I55">
            <v>1512500</v>
          </cell>
          <cell r="J55">
            <v>17</v>
          </cell>
          <cell r="L55">
            <v>17</v>
          </cell>
          <cell r="M55">
            <v>1663750</v>
          </cell>
        </row>
        <row r="56">
          <cell r="B56" t="str">
            <v>Kegiatan Peningkatan Standarisasi Pelayanan Kesehatan</v>
          </cell>
          <cell r="C56" t="str">
            <v>Jumlah masyarakat yang mendapatkan pelayanan</v>
          </cell>
          <cell r="J56">
            <v>1</v>
          </cell>
          <cell r="K56">
            <v>1033891500</v>
          </cell>
          <cell r="L56">
            <v>1</v>
          </cell>
          <cell r="M56">
            <v>200000000</v>
          </cell>
        </row>
        <row r="57">
          <cell r="B57" t="str">
            <v>Program pengadaan, peningkatan dan perbaikan sarana dan prasarana puskesmas/ puskemas pembantu dan jaringannya</v>
          </cell>
          <cell r="C57" t="str">
            <v>Peningkatan dan Perbaikan Sarana dan Prasarana Puskesmas/Puskesmas Pembantu dan Jaringannya</v>
          </cell>
          <cell r="D57">
            <v>15</v>
          </cell>
          <cell r="F57">
            <v>15</v>
          </cell>
          <cell r="G57">
            <v>23513084679</v>
          </cell>
          <cell r="J57">
            <v>17</v>
          </cell>
          <cell r="K57">
            <v>16019868600</v>
          </cell>
          <cell r="L57">
            <v>17</v>
          </cell>
          <cell r="M57">
            <v>18005955000</v>
          </cell>
        </row>
        <row r="58">
          <cell r="B58" t="str">
            <v>Kegiatan Pembangunan Puskesmas</v>
          </cell>
          <cell r="C58" t="str">
            <v>Jumlah Puskesmas yang Terbangun</v>
          </cell>
          <cell r="J58">
            <v>0</v>
          </cell>
          <cell r="K58">
            <v>4708000000</v>
          </cell>
          <cell r="L58">
            <v>0</v>
          </cell>
          <cell r="M58">
            <v>0</v>
          </cell>
        </row>
        <row r="59">
          <cell r="B59" t="str">
            <v>Kegiatan Pembangunan Puskesmas Pembantu</v>
          </cell>
          <cell r="C59" t="str">
            <v>Pembangunan Puskesmas Pembantu (pustu)</v>
          </cell>
          <cell r="J59">
            <v>0</v>
          </cell>
          <cell r="K59">
            <v>990760100</v>
          </cell>
          <cell r="L59">
            <v>1</v>
          </cell>
          <cell r="M59">
            <v>530000000</v>
          </cell>
        </row>
        <row r="60">
          <cell r="B60" t="str">
            <v>KegiatanPengadaan Puskesmas Keliling</v>
          </cell>
          <cell r="C60" t="str">
            <v>Jumlah Puskesmas keliling yang diadakan</v>
          </cell>
          <cell r="J60">
            <v>0</v>
          </cell>
          <cell r="K60">
            <v>2403800000</v>
          </cell>
          <cell r="L60">
            <v>3</v>
          </cell>
          <cell r="M60">
            <v>1650000000</v>
          </cell>
        </row>
        <row r="61">
          <cell r="B61" t="str">
            <v>Kegiatan Pengadaan Sarana dan Prasarana Puskesmas</v>
          </cell>
          <cell r="C61" t="str">
            <v>Jumlah sarana dan prasarana puskesmas yang diadakan</v>
          </cell>
          <cell r="J61">
            <v>10</v>
          </cell>
          <cell r="K61">
            <v>6611171000</v>
          </cell>
          <cell r="L61">
            <v>20</v>
          </cell>
          <cell r="M61">
            <v>4000000000</v>
          </cell>
        </row>
        <row r="62">
          <cell r="B62" t="str">
            <v>Program kemitraan peningkatan pelayanan kesehatan</v>
          </cell>
          <cell r="C62" t="str">
            <v>Peningkatan pelayanankesehatan</v>
          </cell>
          <cell r="D62">
            <v>150000</v>
          </cell>
          <cell r="F62">
            <v>150000</v>
          </cell>
          <cell r="G62">
            <v>17723016700</v>
          </cell>
          <cell r="J62">
            <v>0</v>
          </cell>
          <cell r="K62">
            <v>39730926000</v>
          </cell>
          <cell r="M62">
            <v>19475136000</v>
          </cell>
        </row>
        <row r="63">
          <cell r="B63" t="str">
            <v>Kegiatan Kemitraan Asuransi Kesehatan Masyarakat</v>
          </cell>
          <cell r="C63" t="str">
            <v>Jumlah Penduduk yang belum memiliki Jaminan Kesehatan (jiwa)</v>
          </cell>
          <cell r="J63">
            <v>68736</v>
          </cell>
          <cell r="K63">
            <v>39520926000</v>
          </cell>
          <cell r="L63">
            <v>68736</v>
          </cell>
          <cell r="M63">
            <v>18971136000</v>
          </cell>
        </row>
        <row r="64">
          <cell r="B64" t="str">
            <v>Program Pengadaan, Peningkatan Sarana Dan Prasarana Rumah Sakit/ Rumah Sakit Jiwa/Rumah Sakit Paru-Paru/  Rumah Sakit Mata</v>
          </cell>
          <cell r="C64" t="str">
            <v>Peningkatan sarana danprasarana rumah sakit</v>
          </cell>
          <cell r="K64">
            <v>1300500000</v>
          </cell>
          <cell r="M64">
            <v>13030000000</v>
          </cell>
        </row>
        <row r="65">
          <cell r="B65" t="str">
            <v>Pembangunan Rumah Sakit</v>
          </cell>
          <cell r="C65" t="str">
            <v>Jumlah dokumen hasil studikelayakan pendirian rumah sakit</v>
          </cell>
          <cell r="K65">
            <v>816000000</v>
          </cell>
          <cell r="M65">
            <v>10950000000</v>
          </cell>
        </row>
        <row r="66">
          <cell r="B66" t="str">
            <v>DINAS PU</v>
          </cell>
        </row>
        <row r="67">
          <cell r="B67" t="str">
            <v>Program pembangunan jalan dan jembatan</v>
          </cell>
          <cell r="C67" t="str">
            <v>Jumlah jembatan dalam kondisi baik (unit)</v>
          </cell>
          <cell r="D67">
            <v>163</v>
          </cell>
          <cell r="E67">
            <v>202114968693</v>
          </cell>
          <cell r="F67">
            <v>173</v>
          </cell>
          <cell r="G67">
            <v>177466055509</v>
          </cell>
          <cell r="K67">
            <v>112554092420</v>
          </cell>
          <cell r="M67">
            <v>124500000000</v>
          </cell>
        </row>
        <row r="68">
          <cell r="C68" t="str">
            <v>Proporsi panjang jaringan jalan dalam kondisi baik (km)</v>
          </cell>
          <cell r="D68">
            <v>1329.79</v>
          </cell>
          <cell r="F68">
            <v>1396.28</v>
          </cell>
        </row>
        <row r="69">
          <cell r="B69" t="str">
            <v>Pembangunan Jalan</v>
          </cell>
          <cell r="C69" t="str">
            <v>Panjang Jalan ditingkatkan -Aspal  (Km)</v>
          </cell>
          <cell r="J69">
            <v>28.5</v>
          </cell>
          <cell r="K69">
            <v>106392492420</v>
          </cell>
          <cell r="L69">
            <v>28.5</v>
          </cell>
          <cell r="M69">
            <v>120000000000</v>
          </cell>
        </row>
        <row r="70">
          <cell r="B70" t="str">
            <v>Pembangunan Jembatan</v>
          </cell>
          <cell r="C70" t="str">
            <v>Jumlah jembatan yang dibangun(Unit)</v>
          </cell>
          <cell r="J70">
            <v>4</v>
          </cell>
          <cell r="K70">
            <v>6161600000</v>
          </cell>
          <cell r="L70">
            <v>4</v>
          </cell>
          <cell r="M70">
            <v>4500000000</v>
          </cell>
        </row>
        <row r="71">
          <cell r="B71" t="str">
            <v>Program Pengembangan dan Pengelolaan Jaringan Irigasi, Rawa dan Jaringan Pengairan lainnya</v>
          </cell>
          <cell r="D71">
            <v>51.21</v>
          </cell>
          <cell r="E71">
            <v>20858270705</v>
          </cell>
          <cell r="F71">
            <v>53.18</v>
          </cell>
          <cell r="G71">
            <v>23772109678</v>
          </cell>
          <cell r="K71">
            <v>45879818000</v>
          </cell>
          <cell r="M71">
            <v>48015230000</v>
          </cell>
        </row>
        <row r="73">
          <cell r="B73" t="str">
            <v xml:space="preserve">Kegiatan Pembangunan Jaringan Air Bersih/Air Minum </v>
          </cell>
          <cell r="C73" t="str">
            <v>Jumlah kegiatan pembangunanair bersih/minum</v>
          </cell>
          <cell r="J73">
            <v>6</v>
          </cell>
          <cell r="K73">
            <v>5382500000</v>
          </cell>
          <cell r="L73">
            <v>5</v>
          </cell>
          <cell r="M73">
            <v>690000000</v>
          </cell>
        </row>
        <row r="74">
          <cell r="B74" t="str">
            <v>Pembangunan Reservoir</v>
          </cell>
          <cell r="C74" t="str">
            <v>Jumlah kegiatan pembangunanreservoir</v>
          </cell>
          <cell r="J74">
            <v>6</v>
          </cell>
          <cell r="K74">
            <v>2866000000</v>
          </cell>
          <cell r="L74">
            <v>6</v>
          </cell>
          <cell r="M74">
            <v>90000000</v>
          </cell>
        </row>
        <row r="75">
          <cell r="B75" t="str">
            <v>Pembangunan Jaringan Irigasi</v>
          </cell>
          <cell r="C75" t="str">
            <v>Panjang jaringan yangditingkatkan (km)</v>
          </cell>
          <cell r="J75">
            <v>20</v>
          </cell>
          <cell r="K75">
            <v>28893618000</v>
          </cell>
          <cell r="L75">
            <v>20</v>
          </cell>
          <cell r="M75">
            <v>35000000000</v>
          </cell>
        </row>
        <row r="76">
          <cell r="B76" t="str">
            <v>Pembangunan Bendung</v>
          </cell>
          <cell r="C76" t="str">
            <v>Jumlah bendung yang dibangun</v>
          </cell>
          <cell r="J76">
            <v>5</v>
          </cell>
          <cell r="K76">
            <v>5681000000</v>
          </cell>
          <cell r="L76">
            <v>5</v>
          </cell>
          <cell r="M76">
            <v>10000000000</v>
          </cell>
        </row>
        <row r="77">
          <cell r="B77" t="str">
            <v>DINAS PERTANIAN</v>
          </cell>
        </row>
        <row r="78">
          <cell r="B78" t="str">
            <v>Program peningkatan produksi hasil peternakan</v>
          </cell>
          <cell r="C78" t="str">
            <v>Jumlah Populasi ternak Besar.Jumlah Populasi ternak Kecil.Jumlah Populasi Unggas</v>
          </cell>
          <cell r="D78" t="str">
            <v>- Jumlah populasi sapi = 14.010- Jumlah populasi kambing = 10.326- Jumlah populasi ayam = 382.503</v>
          </cell>
          <cell r="F78" t="str">
            <v>- Jumlah populasi sapi = 15.021.000- Jumlah populasi kambing = 13.454.000- Jumlah populasi ayam = 1.446.811.000</v>
          </cell>
          <cell r="G78">
            <v>4714885000</v>
          </cell>
          <cell r="J78" t="str">
            <v>Ternak Besar = 17818 ekorTernak Kecil = 31.27 ekorUnggas = 462.767 ekor</v>
          </cell>
          <cell r="K78">
            <v>3363726000</v>
          </cell>
          <cell r="L78" t="str">
            <v>Ternak Besar = 20.302 ekor. Ternak Kecil = 33.027 ekor.Unggas = 472.023 ekor</v>
          </cell>
          <cell r="M78">
            <v>3825000000</v>
          </cell>
        </row>
        <row r="79">
          <cell r="B79" t="str">
            <v>Pembibitan Dan Perawatan Ternak</v>
          </cell>
          <cell r="C79" t="str">
            <v>Jumlah ternak sapi yandigemukkan (ekor)</v>
          </cell>
          <cell r="J79">
            <v>500</v>
          </cell>
          <cell r="K79">
            <v>3274000000</v>
          </cell>
          <cell r="L79">
            <v>500</v>
          </cell>
          <cell r="M79">
            <v>3720000000</v>
          </cell>
        </row>
        <row r="80">
          <cell r="B80" t="str">
            <v>Program Pengembangan Prasarana dan Sarana Pertanian</v>
          </cell>
          <cell r="C80" t="str">
            <v>Jumlah Alsintan yang diadakan. Panjang jaringan irigasi desa yangdibangun/direhab. PanjangJalan Usaha Tani/ Jalan Produksi yang dibentuk/ditingkatkan</v>
          </cell>
          <cell r="D80" t="str">
            <v>1,49</v>
          </cell>
          <cell r="E80">
            <v>0</v>
          </cell>
          <cell r="J80" t="str">
            <v>Alsintan=300Unit. Jides=10Km.Luas cetaksawah baru = 0 Ha</v>
          </cell>
          <cell r="K80">
            <v>19453303350</v>
          </cell>
          <cell r="L80" t="str">
            <v>Alsintan=652 Unit.Jides=16 Km.Luascetak sawah baru= 500 Ha</v>
          </cell>
          <cell r="M80">
            <v>28570000000</v>
          </cell>
        </row>
        <row r="81">
          <cell r="B81" t="str">
            <v>Kegiatan Pengembangan/Rehabilitasi  Sumber-Sumber Air</v>
          </cell>
          <cell r="C81" t="str">
            <v>Panjang jides yang dibangun/rehab (km)</v>
          </cell>
          <cell r="J81">
            <v>6</v>
          </cell>
          <cell r="K81">
            <v>9522189700</v>
          </cell>
          <cell r="L81">
            <v>6</v>
          </cell>
          <cell r="M81">
            <v>2000000000</v>
          </cell>
        </row>
        <row r="82">
          <cell r="B82" t="str">
            <v>Kegiatan Fasilitasi Dan Penyediaan Alat Dan Mesin Pertanaian</v>
          </cell>
          <cell r="C82" t="str">
            <v>Jumlah Pengadaan Alsintan (unit)</v>
          </cell>
          <cell r="J82">
            <v>200</v>
          </cell>
          <cell r="K82">
            <v>2863900000</v>
          </cell>
          <cell r="L82">
            <v>350</v>
          </cell>
          <cell r="M82">
            <v>10250000000</v>
          </cell>
        </row>
        <row r="83">
          <cell r="B83" t="str">
            <v>Kegiatan Pembangunan Dan Peningkatan Jalan Usaha Tani</v>
          </cell>
          <cell r="C83" t="str">
            <v>Panjang Jalan Usaha Tani yangdibangun/ditingkatkan</v>
          </cell>
          <cell r="J83">
            <v>25</v>
          </cell>
          <cell r="K83">
            <v>3803413150</v>
          </cell>
          <cell r="L83">
            <v>25</v>
          </cell>
          <cell r="M83">
            <v>3750000000</v>
          </cell>
        </row>
        <row r="84">
          <cell r="B84" t="str">
            <v>Kegiatan Pembangunan Dan Peningkatan Jalan Produksi</v>
          </cell>
          <cell r="C84" t="str">
            <v>Panjang jalan Produksi yangdibangun/ditingkatkan (km)</v>
          </cell>
          <cell r="J84">
            <v>12</v>
          </cell>
          <cell r="K84">
            <v>2189500000</v>
          </cell>
          <cell r="L84">
            <v>15</v>
          </cell>
          <cell r="M84">
            <v>2250000000</v>
          </cell>
        </row>
        <row r="85">
          <cell r="B85" t="str">
            <v>Program Peningkatan Produksi Tanaman Perkebunan</v>
          </cell>
          <cell r="C85" t="str">
            <v>Jumlah Produksi Lada (ton)Jumlah Produksi Kakao (ton)Jumlah Produksi Kelapa Sawit (ton)</v>
          </cell>
          <cell r="D85" t="str">
            <v>385412400245630</v>
          </cell>
          <cell r="E85">
            <v>0</v>
          </cell>
          <cell r="F85" t="str">
            <v>4.094.00013.597.000258.364.000</v>
          </cell>
          <cell r="G85">
            <v>518827500</v>
          </cell>
          <cell r="J85" t="str">
            <v>4.30116.147285.102</v>
          </cell>
          <cell r="K85">
            <v>5326616250</v>
          </cell>
          <cell r="L85" t="str">
            <v>4.33617.995304.621</v>
          </cell>
          <cell r="M85">
            <v>25089952200</v>
          </cell>
        </row>
        <row r="86">
          <cell r="B86" t="str">
            <v>Kegiatan Ekstensifikasi, Intensifikasi Dan PeremajaanTanaman Kakao</v>
          </cell>
          <cell r="C86" t="str">
            <v>Jumlah Luasan Tanaman Kakaoyang diidentifikasikan /direhabilitasi/diremajakan (Ha)</v>
          </cell>
          <cell r="J86">
            <v>2000</v>
          </cell>
          <cell r="K86">
            <v>4258101250</v>
          </cell>
          <cell r="L86">
            <v>20000</v>
          </cell>
          <cell r="M86">
            <v>22879952200</v>
          </cell>
        </row>
        <row r="87">
          <cell r="B87" t="str">
            <v>DINAS KELAUTAN DAN PERIKANAN</v>
          </cell>
        </row>
        <row r="88">
          <cell r="B88" t="str">
            <v>Program Pengembangan Budidaya Perikanan</v>
          </cell>
          <cell r="C88" t="str">
            <v>Jumlah produksiPerikanan Budidaya (ton)</v>
          </cell>
          <cell r="D88">
            <v>42922</v>
          </cell>
          <cell r="F88">
            <v>44210000</v>
          </cell>
          <cell r="G88">
            <v>1657296400</v>
          </cell>
          <cell r="J88">
            <v>45497</v>
          </cell>
          <cell r="K88">
            <v>6339004650</v>
          </cell>
          <cell r="L88">
            <v>45497</v>
          </cell>
        </row>
        <row r="89">
          <cell r="B89" t="str">
            <v>Kegiatan Pembangunan Jalan Produksi Tambak</v>
          </cell>
          <cell r="C89" t="str">
            <v>Jumlah jalan produksi tambakyang dibangun (km)</v>
          </cell>
          <cell r="J89">
            <v>25</v>
          </cell>
          <cell r="K89">
            <v>2203740000</v>
          </cell>
        </row>
        <row r="90">
          <cell r="B90" t="str">
            <v xml:space="preserve">Kegiatan Pembangunan Jembatan Tambak Dan Plat Duiker </v>
          </cell>
          <cell r="C90" t="str">
            <v>Jumlah jembatan tambak yangdibangun (unit)</v>
          </cell>
          <cell r="J90">
            <v>5</v>
          </cell>
          <cell r="K90">
            <v>1763110000</v>
          </cell>
          <cell r="L90">
            <v>5</v>
          </cell>
        </row>
        <row r="91">
          <cell r="B91" t="str">
            <v>Kegiatan Pembangunan/Rehabilitasi  Sarana PrasaranaBudidaya</v>
          </cell>
          <cell r="C91" t="str">
            <v>Jumlah Balai Benih Ikan yangdirehab/dibangun (unit/paket)</v>
          </cell>
          <cell r="J91">
            <v>1</v>
          </cell>
          <cell r="K91">
            <v>1705889650</v>
          </cell>
          <cell r="L91">
            <v>1</v>
          </cell>
        </row>
        <row r="92">
          <cell r="B92" t="str">
            <v>Program pengembangan perikanan tangkap</v>
          </cell>
          <cell r="C92" t="str">
            <v>Jumlah produksi Perikanan Tangkap (ton)</v>
          </cell>
          <cell r="D92">
            <v>8659</v>
          </cell>
          <cell r="F92">
            <v>8702300</v>
          </cell>
          <cell r="G92">
            <v>7416554300</v>
          </cell>
          <cell r="J92">
            <v>8745.59</v>
          </cell>
          <cell r="K92">
            <v>11289630650</v>
          </cell>
        </row>
        <row r="93">
          <cell r="B93" t="str">
            <v>Kegiatan Pembangunan Tempat Pelelangan Ikan</v>
          </cell>
          <cell r="C93" t="str">
            <v>Jumlah Tambatan,TPI,fasilitaspokok dan penunjang PPI yangdibangun,direhab (Unit)</v>
          </cell>
          <cell r="J93">
            <v>1</v>
          </cell>
          <cell r="K93">
            <v>5468253325</v>
          </cell>
          <cell r="L93">
            <v>1</v>
          </cell>
        </row>
        <row r="94">
          <cell r="B94" t="str">
            <v>Kegiatan Pegembangan Sarana Prasarana Penangkapan Ikan</v>
          </cell>
          <cell r="C94" t="str">
            <v>Jumlah Bantuan MesinKetinting/Mesin tempel yang diadakan (Unit)</v>
          </cell>
          <cell r="J94">
            <v>40</v>
          </cell>
          <cell r="K94">
            <v>1662219000</v>
          </cell>
          <cell r="L94">
            <v>40</v>
          </cell>
        </row>
        <row r="95">
          <cell r="B95" t="str">
            <v>Kegiatan Pembangunan/Penerapan Teknologi PerikananTangkap</v>
          </cell>
          <cell r="C95" t="str">
            <v>Jumlah apartemen ikan yangdiadakan (Unit)</v>
          </cell>
          <cell r="J95">
            <v>2</v>
          </cell>
          <cell r="K95">
            <v>1769000000</v>
          </cell>
          <cell r="L95">
            <v>2</v>
          </cell>
        </row>
        <row r="96">
          <cell r="B96" t="str">
            <v>Program Optimalisasi pengelolaan dan pemasaran produksi perikanan</v>
          </cell>
          <cell r="C96" t="str">
            <v>Jumlah produksiPengolahanikan  (ton)</v>
          </cell>
          <cell r="D96">
            <v>302.39999999999998</v>
          </cell>
          <cell r="F96">
            <v>303750</v>
          </cell>
          <cell r="G96">
            <v>1482852500</v>
          </cell>
          <cell r="J96">
            <v>305.27</v>
          </cell>
          <cell r="K96">
            <v>1919115000</v>
          </cell>
          <cell r="L96">
            <v>305.27</v>
          </cell>
        </row>
        <row r="97">
          <cell r="B97" t="str">
            <v>Kegiatan Optimalisasi Pengelolaan Dan Pemasaran HasilPerikanan</v>
          </cell>
          <cell r="C97" t="str">
            <v>Jumlah Sarana prasarana pokokdan Pendukung Industri perikanan yang dibangun/direhab/diadakan (Unit)</v>
          </cell>
          <cell r="J97">
            <v>20</v>
          </cell>
          <cell r="K97">
            <v>1426630000</v>
          </cell>
          <cell r="L97">
            <v>20</v>
          </cell>
        </row>
        <row r="98">
          <cell r="B98" t="str">
            <v>DPMPTSP</v>
          </cell>
        </row>
        <row r="99">
          <cell r="B99" t="str">
            <v>Program Peningkatan Promosi dan Kerjasama Investasi</v>
          </cell>
          <cell r="C99" t="str">
            <v>- persentase jumlah promosi yang dilaksanakan- Nilai investasi PMA $ dan PMDN Rp.</v>
          </cell>
          <cell r="D99" t="str">
            <v>0</v>
          </cell>
          <cell r="E99">
            <v>0</v>
          </cell>
          <cell r="F99" t="str">
            <v>0</v>
          </cell>
          <cell r="G99">
            <v>334386400</v>
          </cell>
          <cell r="K99">
            <v>543029000</v>
          </cell>
          <cell r="M99">
            <v>557902300</v>
          </cell>
        </row>
        <row r="100">
          <cell r="B100" t="str">
            <v>Kegiatan Penyelenggaraan Pameran Investasi</v>
          </cell>
          <cell r="C100" t="str">
            <v>Jumlah keikutsertaan pameraninvestasi tingkat propinsiregional dan nasional</v>
          </cell>
          <cell r="K100">
            <v>331030000</v>
          </cell>
          <cell r="M100">
            <v>0</v>
          </cell>
        </row>
        <row r="101">
          <cell r="B101" t="str">
            <v>Program Peningkatan Iklim Investasi dan Realisasi Investasi</v>
          </cell>
          <cell r="C101" t="str">
            <v>Jumlah minat dan rencana investasi (investor)</v>
          </cell>
          <cell r="D101">
            <v>25</v>
          </cell>
          <cell r="E101">
            <v>0</v>
          </cell>
          <cell r="F101">
            <v>30</v>
          </cell>
          <cell r="G101">
            <v>91747600</v>
          </cell>
          <cell r="K101">
            <v>237077000</v>
          </cell>
          <cell r="M101">
            <v>519097000</v>
          </cell>
        </row>
        <row r="102">
          <cell r="B102" t="str">
            <v>Memfasilitasi Dan Koordinasi Kerjasama Di Bidang Investasi</v>
          </cell>
          <cell r="C102" t="str">
            <v>Jumlah UMKM perusahaan yangdifasilitasi</v>
          </cell>
          <cell r="K102">
            <v>73879000</v>
          </cell>
        </row>
        <row r="103">
          <cell r="B103" t="str">
            <v>Penyusunan Cetak Biru (Master Plan) Pengembangan Penanaman Modal</v>
          </cell>
          <cell r="C103" t="str">
            <v>Database bidang penanamanmodal</v>
          </cell>
          <cell r="K103">
            <v>84596000</v>
          </cell>
        </row>
        <row r="104">
          <cell r="B104" t="str">
            <v>Program Pengawasan dan Pengendalian PM dan PTSP</v>
          </cell>
          <cell r="C104" t="str">
            <v>persentase PMA dan PMDN yang dibina</v>
          </cell>
          <cell r="D104" t="str">
            <v>0</v>
          </cell>
          <cell r="E104">
            <v>0</v>
          </cell>
          <cell r="F104" t="str">
            <v>0</v>
          </cell>
          <cell r="G104">
            <v>0</v>
          </cell>
          <cell r="K104">
            <v>0</v>
          </cell>
        </row>
      </sheetData>
      <sheetData sheetId="9">
        <row r="3">
          <cell r="B3" t="str">
            <v>Program Pendidikan Anak Usia Dini</v>
          </cell>
          <cell r="C3" t="str">
            <v>APK PAUD formal dan Non Formal</v>
          </cell>
          <cell r="D3">
            <v>0.39</v>
          </cell>
          <cell r="E3">
            <v>3485152500</v>
          </cell>
          <cell r="F3">
            <v>0.44</v>
          </cell>
          <cell r="G3">
            <v>22097497500</v>
          </cell>
          <cell r="H3">
            <v>0.49</v>
          </cell>
          <cell r="I3">
            <v>14843297500</v>
          </cell>
          <cell r="J3">
            <v>0.54</v>
          </cell>
          <cell r="K3">
            <v>19009952500</v>
          </cell>
          <cell r="L3">
            <v>0.59</v>
          </cell>
          <cell r="M3">
            <v>18809952500</v>
          </cell>
          <cell r="N3">
            <v>0.64</v>
          </cell>
          <cell r="O3">
            <v>14118642500</v>
          </cell>
        </row>
        <row r="4">
          <cell r="B4" t="str">
            <v>Program Wajib Belajar Pendidikan Dasar Sembilan Tahun</v>
          </cell>
          <cell r="C4" t="str">
            <v>PeningkatanAK,AM,APK,APM,APS,PenurunanAPtS</v>
          </cell>
          <cell r="D4" t="str">
            <v>- AK SD 99,24, AK SMP 98,58,-AM SD 89,81, AM SMP92,90'- APK SD 107,8, APK SMP 102,03- APM SD 99,02, APM SMP 80,80- APS 7-12 tahun 95,08- APS 13-15 tahun 96,56- APtS SD 0,07, APtS SMP 0,47</v>
          </cell>
          <cell r="E4">
            <v>92125222831</v>
          </cell>
          <cell r="F4" t="str">
            <v>- AK SD 99,34, AK SMP98,70, - AM SD 89,96, AM SMP 93,16'- APK SD 108,3, APK SMP 103,02- APM SD 99,03, APM SMP 80,96 - APS 7-12 tahun 95,76- APS 13-15 tahun 96,41- APtS SD 0,25, APtS SMP 0,44</v>
          </cell>
          <cell r="G4">
            <v>55852756420</v>
          </cell>
          <cell r="H4" t="str">
            <v>- AK SD 99,44, AK SMP98,87, AM SD 90,22, AM SMP 93,54- APK SD 108,6, APK SMP 104,03- APM SD 99,10, APM SMP 81,34- APS 7-12 tahun 95,22- APS 13-15 tahun 96,44- APtS SD 0,23 APtS SMP 0,39</v>
          </cell>
          <cell r="I4">
            <v>84451496662</v>
          </cell>
          <cell r="J4" t="str">
            <v>- AK SD 99,54, AK SMP99,05, AM SD 90,06, AMSMP 95,68- APK SD 108,9, APK SMP 105,04- APM SD 99,20, APM SMP 81,51- APS 7-12 tahun 95,67- APS 13-15 tahun 96,46- APtS SD 0,21- APtS SMP 0,35</v>
          </cell>
          <cell r="K4">
            <v>88145130928</v>
          </cell>
          <cell r="L4" t="str">
            <v>- AK SD 99,62, AK SMP 99,13, - AM SD 90,08, AM SMP 96,49- APK SD 109,2, APK SMP 106,06- APM SD 99,25, APM SMP 81,58- APS 7-12 tahun 96,13- APS 13-15 tahun 96,50- APtS SD 0,19, APtSSMP 0,32</v>
          </cell>
          <cell r="M4">
            <v>88137598620</v>
          </cell>
          <cell r="N4" t="str">
            <v>- AK SD 99,70, AK SMP99,46, - AM SD 91,09, AM SMP 96,75- APK SD 109,7, APK SMP 107,50- APM SD 99,30, APM SMP 81,90- APS 7-12 tahun 96,05- APS 13-15 tahun 97,22- APtS SD 0,17- APtS SMP 0,26</v>
          </cell>
          <cell r="O4">
            <v>79316069082</v>
          </cell>
        </row>
        <row r="5">
          <cell r="B5" t="str">
            <v>Program Pendidikan Non Formal</v>
          </cell>
          <cell r="C5" t="str">
            <v>ANGKA MELEK HURUF</v>
          </cell>
          <cell r="D5">
            <v>97.15</v>
          </cell>
          <cell r="E5">
            <v>105080000</v>
          </cell>
          <cell r="F5">
            <v>97.24</v>
          </cell>
          <cell r="G5">
            <v>317025000</v>
          </cell>
          <cell r="H5">
            <v>97.33</v>
          </cell>
          <cell r="I5">
            <v>309825000</v>
          </cell>
          <cell r="J5">
            <v>97.42</v>
          </cell>
          <cell r="K5">
            <v>305775000</v>
          </cell>
          <cell r="L5">
            <v>97.52</v>
          </cell>
          <cell r="M5">
            <v>300825000</v>
          </cell>
          <cell r="N5">
            <v>97.55</v>
          </cell>
          <cell r="O5">
            <v>296250000</v>
          </cell>
        </row>
        <row r="6">
          <cell r="B6" t="str">
            <v>Program Peningkatan Mutu Pendidik dan Tenaga Kependidikan</v>
          </cell>
          <cell r="C6" t="str">
            <v>Persentase Peningkatan mutu guru</v>
          </cell>
          <cell r="D6" t="str">
            <v>- Guru bersertifikat 55%,- Guru berkualifikasi S1 81%,- Rasio guru:murid SD 32, Rasio guru:murid SMP 36</v>
          </cell>
          <cell r="E6">
            <v>942202000</v>
          </cell>
          <cell r="F6" t="str">
            <v>- Guru bersertifikat 62%,- Guru berkualifikasi S1 86%,- Rasio guru:murid SD 32, Rasio guru:murid SMP 36</v>
          </cell>
          <cell r="G6">
            <v>1713803000</v>
          </cell>
          <cell r="H6" t="str">
            <v>- Guru bersertifikat 73%,- Guru berkualifikasi S1 89%,- Rasio guru:murid SD 32, Rasio guru:murid SMP 36</v>
          </cell>
          <cell r="I6">
            <v>1732834100</v>
          </cell>
          <cell r="J6" t="str">
            <v>- Guru bersertifikat 87%,- Guru berkualifikasi S1 92%,- Rasio guru:murid SD 32, Rasio guru:murid SMP 36</v>
          </cell>
          <cell r="K6">
            <v>2262568310</v>
          </cell>
          <cell r="L6" t="str">
            <v>- Guru bersertifikat 96%,- Guru berkualifikasi S1 95%,- Rasio guru:murid SD 32, Rasio guru:murid SMP 36</v>
          </cell>
          <cell r="M6">
            <v>2285595941</v>
          </cell>
          <cell r="N6" t="str">
            <v>- Guru bersertifikat 98%,- Guru berkualifikasi S1 100%,- Rasio guru:murid SD 32, Rasio guru:murid SMP 36</v>
          </cell>
          <cell r="O6">
            <v>2310926334</v>
          </cell>
        </row>
        <row r="7">
          <cell r="B7" t="str">
            <v>Program Manajemen Pelayanan Pendidikan</v>
          </cell>
          <cell r="C7" t="str">
            <v>Persentase angkapartisipasi pendidikantinggi</v>
          </cell>
          <cell r="D7">
            <v>0</v>
          </cell>
          <cell r="E7">
            <v>6132650000</v>
          </cell>
          <cell r="F7">
            <v>0.2</v>
          </cell>
          <cell r="G7">
            <v>21134250000</v>
          </cell>
          <cell r="H7">
            <v>0.2</v>
          </cell>
          <cell r="I7">
            <v>23452250000</v>
          </cell>
          <cell r="J7">
            <v>0.2</v>
          </cell>
          <cell r="K7">
            <v>25497050000</v>
          </cell>
          <cell r="L7">
            <v>0.2</v>
          </cell>
          <cell r="M7">
            <v>27979050000</v>
          </cell>
          <cell r="N7">
            <v>0.2</v>
          </cell>
          <cell r="O7">
            <v>28777050000</v>
          </cell>
        </row>
        <row r="8">
          <cell r="B8" t="str">
            <v>DINAS KESEHATAN</v>
          </cell>
        </row>
        <row r="9">
          <cell r="B9" t="str">
            <v>Program Standarisasi Pelayanan Kesehatan</v>
          </cell>
          <cell r="C9" t="str">
            <v>Peningkatan Pelayanan Standarisasi Kesehatan</v>
          </cell>
          <cell r="D9" t="str">
            <v>15 PKM</v>
          </cell>
          <cell r="E9">
            <v>13826636100</v>
          </cell>
          <cell r="F9" t="str">
            <v>17 PKM</v>
          </cell>
          <cell r="G9">
            <v>5964590750</v>
          </cell>
          <cell r="H9" t="str">
            <v>17 PKM</v>
          </cell>
          <cell r="I9">
            <v>6031791325</v>
          </cell>
          <cell r="J9" t="str">
            <v>17 PKM</v>
          </cell>
          <cell r="K9">
            <v>5851070457.5</v>
          </cell>
          <cell r="L9" t="str">
            <v>17 PKM</v>
          </cell>
          <cell r="M9">
            <v>5670677503.25</v>
          </cell>
          <cell r="N9" t="str">
            <v>17 PKM</v>
          </cell>
          <cell r="O9">
            <v>5686745253.5799999</v>
          </cell>
        </row>
        <row r="10">
          <cell r="B10" t="str">
            <v>Program pengadaan, peningkatan dan perbaikan sarana dan prasarana puskesmas/ puskemas pembantu dan jaringannya</v>
          </cell>
          <cell r="C10" t="str">
            <v>Peningkatan dan Perbaikan Sarana danPrasarana Puskesmas/Puskesmas Pembantu dan Jaringannya</v>
          </cell>
          <cell r="D10">
            <v>0.65</v>
          </cell>
          <cell r="E10">
            <v>23200393712</v>
          </cell>
          <cell r="F10" t="str">
            <v>17 PKM</v>
          </cell>
          <cell r="G10">
            <v>4800000000</v>
          </cell>
          <cell r="H10" t="str">
            <v>17 PKM</v>
          </cell>
          <cell r="I10">
            <v>7880000000</v>
          </cell>
          <cell r="J10" t="str">
            <v>17 PKM</v>
          </cell>
          <cell r="K10">
            <v>18005955000</v>
          </cell>
          <cell r="L10" t="str">
            <v>17 PKM</v>
          </cell>
          <cell r="M10">
            <v>17310000000</v>
          </cell>
          <cell r="N10" t="str">
            <v>17 PKM</v>
          </cell>
          <cell r="O10">
            <v>17310000000</v>
          </cell>
        </row>
        <row r="11">
          <cell r="B11" t="str">
            <v>Program kemitraan peningkatan pelayanan kesehatan</v>
          </cell>
          <cell r="C11" t="str">
            <v>Peningkatan Pelayanan kesehatan</v>
          </cell>
          <cell r="D11" t="str">
            <v>40.865 JIWA</v>
          </cell>
          <cell r="E11">
            <v>19007835500</v>
          </cell>
          <cell r="F11" t="str">
            <v>68736 JIWA</v>
          </cell>
          <cell r="G11">
            <v>19475136000</v>
          </cell>
          <cell r="H11" t="str">
            <v>68736 JIWA</v>
          </cell>
          <cell r="I11">
            <v>19475136000</v>
          </cell>
          <cell r="J11" t="str">
            <v>68736 JIWA</v>
          </cell>
          <cell r="K11">
            <v>19475136000</v>
          </cell>
          <cell r="L11" t="str">
            <v>68736 JIWA</v>
          </cell>
          <cell r="M11">
            <v>19475136000</v>
          </cell>
          <cell r="N11" t="str">
            <v>68736 JIWA</v>
          </cell>
          <cell r="O11" t="str">
            <v>19.475.136.000,00</v>
          </cell>
        </row>
        <row r="12">
          <cell r="B12" t="str">
            <v>Program Pengadaan, Peningkatan Sarana Dan Prasarana Rumah Sakit/ Rumah Sakit Jiwa/Rumah Sakit Paru-Paru/  Rumah Sakit Mata</v>
          </cell>
          <cell r="C12" t="str">
            <v>Peningkatan Sarana dan PrasaranaRumah Sakit</v>
          </cell>
          <cell r="G12">
            <v>1430000000</v>
          </cell>
          <cell r="I12">
            <v>16000000000</v>
          </cell>
          <cell r="K12">
            <v>12680000000</v>
          </cell>
          <cell r="M12">
            <v>18000000000</v>
          </cell>
          <cell r="O12">
            <v>10550000000</v>
          </cell>
        </row>
        <row r="13">
          <cell r="B13" t="str">
            <v>DINAS PU</v>
          </cell>
        </row>
        <row r="14">
          <cell r="B14" t="str">
            <v>Program pembangunan jalan dan jembatan</v>
          </cell>
          <cell r="C14" t="str">
            <v>Persentase Jalan kondisi baik</v>
          </cell>
          <cell r="D14">
            <v>0.95</v>
          </cell>
          <cell r="E14">
            <v>184765789200</v>
          </cell>
          <cell r="F14">
            <v>0.95</v>
          </cell>
          <cell r="G14">
            <v>152541500000</v>
          </cell>
          <cell r="H14">
            <v>0.95</v>
          </cell>
          <cell r="I14">
            <v>176041500000</v>
          </cell>
          <cell r="J14">
            <v>0.95</v>
          </cell>
          <cell r="K14">
            <v>193041500000</v>
          </cell>
          <cell r="L14">
            <v>0.95</v>
          </cell>
          <cell r="M14">
            <v>204041500000</v>
          </cell>
          <cell r="N14">
            <v>0.95</v>
          </cell>
          <cell r="O14">
            <v>415041500000</v>
          </cell>
        </row>
        <row r="15">
          <cell r="B15" t="str">
            <v>Program Pengembangan dan Pengelolaan Jaringan Irigasi, Rawa dan Jaringan Pengairan lainnya</v>
          </cell>
          <cell r="C15" t="str">
            <v>Rasio Jaringan irigasi</v>
          </cell>
          <cell r="D15">
            <v>2.06</v>
          </cell>
          <cell r="E15">
            <v>28582733200</v>
          </cell>
          <cell r="F15">
            <v>2.95</v>
          </cell>
          <cell r="G15">
            <v>39979540000</v>
          </cell>
          <cell r="H15">
            <v>2.95</v>
          </cell>
          <cell r="I15">
            <v>45304540000</v>
          </cell>
          <cell r="J15">
            <v>2.95</v>
          </cell>
          <cell r="K15">
            <v>46893430000</v>
          </cell>
          <cell r="L15">
            <v>3.39</v>
          </cell>
          <cell r="M15">
            <v>50943430000</v>
          </cell>
          <cell r="N15">
            <v>3.39</v>
          </cell>
          <cell r="O15">
            <v>56693430000</v>
          </cell>
        </row>
        <row r="16">
          <cell r="B16" t="str">
            <v>DINAS PERTANIAN</v>
          </cell>
        </row>
        <row r="17">
          <cell r="B17" t="str">
            <v>Program peningkatan produksi hasil peternakan</v>
          </cell>
          <cell r="C17" t="str">
            <v>Jumlah Populasi Ternak</v>
          </cell>
          <cell r="D17" t="str">
            <v>Ternak Besar =15.339 ekor, Ternak Kecil = 28.024 ekor, unggas = 444.798 ekor</v>
          </cell>
          <cell r="E17">
            <v>203470000</v>
          </cell>
          <cell r="F17" t="str">
            <v>Ternak Besar =15.829 ekor, Ternak Kecil = 29.591 ekor, unggas = 453.693 ekor</v>
          </cell>
          <cell r="G17">
            <v>4714885000</v>
          </cell>
          <cell r="H17" t="str">
            <v>Ternak Besar =17.818ekor, Ternak Kecil = 31.257 ekor, unggas = 462.767 ekor</v>
          </cell>
          <cell r="I17">
            <v>3845000000</v>
          </cell>
          <cell r="J17" t="str">
            <v>Ternak Besar = 20.302 ekor, Ternak Kecil = 33.027 ekor, unggas = 472.023 ekor</v>
          </cell>
          <cell r="K17">
            <v>3851000000</v>
          </cell>
          <cell r="L17" t="str">
            <v>Ternak Besar =22.780 ekor, Ternak Kecil = 34.910 ekor, unggas = 481.463 ekor</v>
          </cell>
          <cell r="M17">
            <v>4857000000</v>
          </cell>
          <cell r="N17" t="str">
            <v>Ternak Besar = 25.252 ekor, Ternak Kecil = 36.913 ekor, unggas = 491.092 ekor</v>
          </cell>
          <cell r="O17">
            <v>4813000000</v>
          </cell>
        </row>
        <row r="18">
          <cell r="B18" t="str">
            <v>Program Pengembangan Prasarana dan Sarana Pertanian</v>
          </cell>
          <cell r="C18" t="str">
            <v>Jumlah alsintan yangdiadakan (unit), panjang jides yangterbangun (km), luascetak sawah baru (ha)</v>
          </cell>
          <cell r="D18" t="str">
            <v>0</v>
          </cell>
          <cell r="E18">
            <v>0</v>
          </cell>
          <cell r="F18" t="str">
            <v>alsintan = 100 unit, jides =4 km, luas cetak sawah baru = 0 ha</v>
          </cell>
          <cell r="G18">
            <v>9623256500</v>
          </cell>
          <cell r="H18" t="str">
            <v>alsintan = 200 unit, jides =6 km, luas cetak sawah baru = 0 ha</v>
          </cell>
          <cell r="I18">
            <v>15980000000</v>
          </cell>
          <cell r="J18" t="str">
            <v>alsintan = 352 unit, jides =6 km, luas cetak sawah baru = 500 ha</v>
          </cell>
          <cell r="K18">
            <v>28570000000</v>
          </cell>
          <cell r="L18" t="str">
            <v>alsintan = 352 unit, jides =6 km, luas cetak sawah baru = 500 ha</v>
          </cell>
          <cell r="M18">
            <v>31460233250</v>
          </cell>
          <cell r="N18" t="str">
            <v>alsintan = 0 unit, jides =6 km, luas cetak sawah baru = 0 ha</v>
          </cell>
          <cell r="O18">
            <v>7009000000</v>
          </cell>
        </row>
        <row r="19">
          <cell r="B19" t="str">
            <v>Program Peningkatan Produksi Tanaman Perkebunan</v>
          </cell>
          <cell r="C19" t="str">
            <v>Jumlah produksi Perkebunan</v>
          </cell>
          <cell r="E19">
            <v>0</v>
          </cell>
          <cell r="F19" t="str">
            <v>Kakao = 13.597 ton, Lada = 4.094 ton, Kelapa sawit = 258.364 ton</v>
          </cell>
          <cell r="G19">
            <v>11368350000</v>
          </cell>
          <cell r="H19" t="str">
            <v>Kakao = 16.147 ton, Lada = 4.301 ton, Kelapa sawit = 285.102 ton</v>
          </cell>
          <cell r="I19">
            <v>20488585500</v>
          </cell>
          <cell r="J19" t="str">
            <v>Kakao = 17.996 ton, Lada= 4.336 ton, Kelapa sawit =304.621 ton</v>
          </cell>
          <cell r="K19">
            <v>24189952200</v>
          </cell>
          <cell r="L19" t="str">
            <v>Kakao = 19.996 ton, Lada= 4.449 ton, Kelapa sawit =328.318 ton</v>
          </cell>
          <cell r="M19">
            <v>26995000000</v>
          </cell>
          <cell r="N19" t="str">
            <v>Kakao = 22.496 ton, Lada= 5.548 ton, Kelapa sawit =346.558 ton</v>
          </cell>
          <cell r="O19">
            <v>3860000000</v>
          </cell>
        </row>
        <row r="20">
          <cell r="B20" t="str">
            <v>DINAS KELAUTAN DAN PERIKANAN</v>
          </cell>
        </row>
        <row r="21">
          <cell r="B21" t="str">
            <v>Program Pengembangan Budidaya Perikanan</v>
          </cell>
          <cell r="C21" t="str">
            <v>Jumlah produksiPerikanan Budidaya (ton)</v>
          </cell>
          <cell r="D21">
            <v>44210</v>
          </cell>
          <cell r="E21">
            <v>606927500</v>
          </cell>
          <cell r="F21">
            <v>45497</v>
          </cell>
          <cell r="G21">
            <v>8010023625</v>
          </cell>
          <cell r="H21">
            <v>46785</v>
          </cell>
          <cell r="I21">
            <v>5502899806.25</v>
          </cell>
          <cell r="J21">
            <v>48073</v>
          </cell>
          <cell r="K21">
            <v>5791788546.5600004</v>
          </cell>
          <cell r="L21">
            <v>49360</v>
          </cell>
          <cell r="M21">
            <v>3998077973.8899999</v>
          </cell>
          <cell r="N21">
            <v>50648</v>
          </cell>
          <cell r="O21">
            <v>459656872.58999997</v>
          </cell>
        </row>
        <row r="22">
          <cell r="B22" t="str">
            <v>Program pengembangan perikanan tangkap</v>
          </cell>
          <cell r="C22" t="str">
            <v>Jumlah produksi Perikanan Tangkap (ton)</v>
          </cell>
          <cell r="D22">
            <v>8702.2999999999993</v>
          </cell>
          <cell r="E22">
            <v>8900829300</v>
          </cell>
          <cell r="F22">
            <v>8745.59</v>
          </cell>
          <cell r="G22">
            <v>11850000000</v>
          </cell>
          <cell r="H22">
            <v>8788.89</v>
          </cell>
          <cell r="I22">
            <v>10060000000</v>
          </cell>
          <cell r="J22">
            <v>8832.18</v>
          </cell>
          <cell r="K22">
            <v>7870000000</v>
          </cell>
          <cell r="L22">
            <v>8875.48</v>
          </cell>
          <cell r="M22">
            <v>1885000000</v>
          </cell>
          <cell r="N22">
            <v>8918.77</v>
          </cell>
          <cell r="O22">
            <v>0</v>
          </cell>
        </row>
        <row r="23">
          <cell r="B23" t="str">
            <v>Program Optimalisasi pengelolaan dan pemasaran produksi perikanan</v>
          </cell>
          <cell r="C23" t="str">
            <v>Jumlah produksiPengolahanikan  (ton)</v>
          </cell>
          <cell r="D23">
            <v>303.75</v>
          </cell>
          <cell r="E23">
            <v>1687026200</v>
          </cell>
          <cell r="F23">
            <v>305.27</v>
          </cell>
          <cell r="G23">
            <v>485000000</v>
          </cell>
          <cell r="H23">
            <v>306.8</v>
          </cell>
          <cell r="I23">
            <v>490000000</v>
          </cell>
          <cell r="J23">
            <v>308.33</v>
          </cell>
          <cell r="K23">
            <v>495000000</v>
          </cell>
          <cell r="L23">
            <v>309.87</v>
          </cell>
          <cell r="M23">
            <v>245000000</v>
          </cell>
          <cell r="N23">
            <v>311.42</v>
          </cell>
          <cell r="O23">
            <v>245000000</v>
          </cell>
        </row>
        <row r="24">
          <cell r="B24" t="str">
            <v>DPMPTSP</v>
          </cell>
        </row>
        <row r="25">
          <cell r="B25" t="str">
            <v>Program Peningkatan Iklim Investasi dan Realisasi Investasi</v>
          </cell>
          <cell r="C25" t="str">
            <v>Jumlah minat dan rencana investasi</v>
          </cell>
          <cell r="D25">
            <v>30</v>
          </cell>
          <cell r="E25">
            <v>91747600</v>
          </cell>
          <cell r="F25">
            <v>35</v>
          </cell>
          <cell r="G25">
            <v>425000000</v>
          </cell>
          <cell r="H25">
            <v>36</v>
          </cell>
          <cell r="I25">
            <v>746900000</v>
          </cell>
          <cell r="J25">
            <v>37</v>
          </cell>
          <cell r="K25">
            <v>519097000</v>
          </cell>
          <cell r="L25">
            <v>38</v>
          </cell>
          <cell r="M25">
            <v>381599000</v>
          </cell>
          <cell r="N25">
            <v>39</v>
          </cell>
          <cell r="O25">
            <v>394416000</v>
          </cell>
        </row>
        <row r="26">
          <cell r="B26" t="str">
            <v>Program Peningkatan Promosi dan Kerjasama Investasi</v>
          </cell>
          <cell r="C26" t="str">
            <v>Nilai investasiPMA $ dan PMDN Rp.</v>
          </cell>
          <cell r="D26" t="str">
            <v>Rp520.000.0000.000(PMDN) $13.300.000(PMA)</v>
          </cell>
          <cell r="E26">
            <v>334386400</v>
          </cell>
          <cell r="F26" t="str">
            <v>Rp550.000.0000.000(PMDN) $13.500.000(PMA)</v>
          </cell>
          <cell r="G26">
            <v>495062000</v>
          </cell>
          <cell r="H26" t="str">
            <v>Rp580.000.0000.000 (PMDN) $13.800.000 (PMA)</v>
          </cell>
          <cell r="I26">
            <v>526313000</v>
          </cell>
          <cell r="J26" t="str">
            <v>Rp600.000.0000.000 (PMDN) $14.000.000 (PMA)</v>
          </cell>
          <cell r="K26">
            <v>557902300</v>
          </cell>
          <cell r="L26" t="str">
            <v>Rp620.000.0000.000 (PMDN) $14.200.000 (PMA)</v>
          </cell>
          <cell r="M26">
            <v>589838519</v>
          </cell>
          <cell r="N26" t="str">
            <v>Rp650.000.0000.000 (PMDN) $14.400.000 (PMA)</v>
          </cell>
          <cell r="O26">
            <v>607533000</v>
          </cell>
        </row>
        <row r="27">
          <cell r="B27" t="str">
            <v>Program Pengawasan dan Pengendalian PM dan PTSP</v>
          </cell>
        </row>
      </sheetData>
      <sheetData sheetId="10">
        <row r="3">
          <cell r="B3" t="str">
            <v>Program Pendidikan Anak Usia Dini</v>
          </cell>
          <cell r="C3" t="str">
            <v>Rasio ketersediaan sekolah terhadap pendududuk usia TK/PAUD (sek/10.000 penduduk)</v>
          </cell>
          <cell r="D3">
            <v>0</v>
          </cell>
          <cell r="E3">
            <v>0</v>
          </cell>
          <cell r="F3">
            <v>0</v>
          </cell>
          <cell r="G3">
            <v>1559495000</v>
          </cell>
          <cell r="H3">
            <v>0</v>
          </cell>
          <cell r="I3">
            <v>2604544000</v>
          </cell>
          <cell r="J3">
            <v>0.54</v>
          </cell>
          <cell r="K3">
            <v>19009952500</v>
          </cell>
          <cell r="L3">
            <v>0.59</v>
          </cell>
          <cell r="M3">
            <v>18809952500</v>
          </cell>
          <cell r="N3">
            <v>0.64</v>
          </cell>
          <cell r="O3">
            <v>14118642500</v>
          </cell>
        </row>
        <row r="4">
          <cell r="B4" t="str">
            <v>Program Wajib Belajar Pendidikan Dasar Sembilan Tahun</v>
          </cell>
          <cell r="C4" t="str">
            <v>Sekolah Pendidikan SMP/MTs dan SMA/SMK/MA kondisi Bangunan Baik (unit)</v>
          </cell>
          <cell r="D4">
            <v>80</v>
          </cell>
          <cell r="F4">
            <v>84</v>
          </cell>
          <cell r="G4">
            <v>88822422831</v>
          </cell>
          <cell r="H4">
            <v>86</v>
          </cell>
          <cell r="I4">
            <v>95753620420</v>
          </cell>
          <cell r="J4">
            <v>88</v>
          </cell>
          <cell r="K4">
            <v>121</v>
          </cell>
          <cell r="L4">
            <v>92</v>
          </cell>
          <cell r="M4">
            <v>146879472286</v>
          </cell>
          <cell r="N4">
            <v>94</v>
          </cell>
          <cell r="O4">
            <v>160682790811</v>
          </cell>
        </row>
        <row r="5">
          <cell r="C5" t="str">
            <v>% SD Memiliki Gedung Perpustakaan (%)</v>
          </cell>
          <cell r="D5">
            <v>20</v>
          </cell>
          <cell r="F5">
            <v>20</v>
          </cell>
          <cell r="H5">
            <v>50</v>
          </cell>
          <cell r="J5">
            <v>65</v>
          </cell>
          <cell r="L5">
            <v>80</v>
          </cell>
          <cell r="N5">
            <v>90</v>
          </cell>
        </row>
        <row r="6">
          <cell r="C6" t="str">
            <v>Sekolah Pendidikan SD/MI kondisi bangunan baik (unit)</v>
          </cell>
          <cell r="D6">
            <v>122</v>
          </cell>
          <cell r="F6">
            <v>135</v>
          </cell>
          <cell r="H6">
            <v>145</v>
          </cell>
          <cell r="J6">
            <v>155</v>
          </cell>
          <cell r="L6">
            <v>160</v>
          </cell>
          <cell r="N6">
            <v>176</v>
          </cell>
        </row>
        <row r="7">
          <cell r="C7" t="str">
            <v>Rasio ketersediaan sekolah terhadap pendududuk usia SD/MI (sek/10.000 pddk)</v>
          </cell>
          <cell r="D7">
            <v>51.98</v>
          </cell>
          <cell r="F7">
            <v>51.98</v>
          </cell>
          <cell r="H7">
            <v>52.17</v>
          </cell>
          <cell r="J7">
            <v>52.43</v>
          </cell>
          <cell r="L7">
            <v>52.55</v>
          </cell>
          <cell r="N7">
            <v>52.56</v>
          </cell>
        </row>
        <row r="8">
          <cell r="C8" t="str">
            <v>% SMP Memiliki Gedung Perpustakaan (%)</v>
          </cell>
          <cell r="D8">
            <v>50</v>
          </cell>
          <cell r="F8">
            <v>50</v>
          </cell>
          <cell r="H8">
            <v>65</v>
          </cell>
          <cell r="J8">
            <v>80</v>
          </cell>
          <cell r="L8">
            <v>95</v>
          </cell>
          <cell r="N8">
            <v>98</v>
          </cell>
        </row>
        <row r="9">
          <cell r="C9" t="str">
            <v>% SMP Memiliki Lab.Komputer (%)</v>
          </cell>
          <cell r="D9">
            <v>50</v>
          </cell>
          <cell r="F9">
            <v>50</v>
          </cell>
          <cell r="H9">
            <v>60</v>
          </cell>
          <cell r="J9">
            <v>70</v>
          </cell>
          <cell r="L9">
            <v>78</v>
          </cell>
          <cell r="N9">
            <v>80</v>
          </cell>
        </row>
        <row r="10">
          <cell r="C10" t="str">
            <v>Rasio ketersediaan sekolah terhadap pendududuk usia SMP/MTs (sek/10.000 penduduk)</v>
          </cell>
          <cell r="D10">
            <v>41.85</v>
          </cell>
          <cell r="F10">
            <v>42.3</v>
          </cell>
          <cell r="H10">
            <v>42.49</v>
          </cell>
          <cell r="J10">
            <v>43.05</v>
          </cell>
          <cell r="L10">
            <v>43.33</v>
          </cell>
          <cell r="N10">
            <v>43.49</v>
          </cell>
        </row>
        <row r="11">
          <cell r="C11" t="str">
            <v>% SMP Memiliki Lab. IPA (%)</v>
          </cell>
          <cell r="D11">
            <v>70</v>
          </cell>
          <cell r="F11">
            <v>70</v>
          </cell>
          <cell r="H11">
            <v>75</v>
          </cell>
          <cell r="J11">
            <v>80</v>
          </cell>
          <cell r="L11">
            <v>85</v>
          </cell>
          <cell r="N11">
            <v>90</v>
          </cell>
        </row>
        <row r="12">
          <cell r="C12" t="str">
            <v>% Ruang Kelas Rusak berkurang (%)</v>
          </cell>
          <cell r="D12">
            <v>15</v>
          </cell>
          <cell r="F12">
            <v>15</v>
          </cell>
          <cell r="H12">
            <v>12</v>
          </cell>
          <cell r="J12">
            <v>10</v>
          </cell>
          <cell r="L12">
            <v>9</v>
          </cell>
          <cell r="N12">
            <v>6</v>
          </cell>
        </row>
        <row r="13">
          <cell r="B13" t="str">
            <v>Program Pendidikan Non Formal</v>
          </cell>
          <cell r="C13" t="str">
            <v>% warga buta aksara yang mengikuti pembelajaran keaksaraan</v>
          </cell>
          <cell r="D13">
            <v>0</v>
          </cell>
          <cell r="E13">
            <v>0</v>
          </cell>
          <cell r="F13">
            <v>0</v>
          </cell>
          <cell r="G13">
            <v>1013632500</v>
          </cell>
          <cell r="H13">
            <v>0</v>
          </cell>
          <cell r="I13">
            <v>860817500</v>
          </cell>
          <cell r="J13">
            <v>30</v>
          </cell>
          <cell r="K13">
            <v>1225401000</v>
          </cell>
          <cell r="L13">
            <v>40</v>
          </cell>
          <cell r="M13">
            <v>1256760000</v>
          </cell>
          <cell r="N13">
            <v>50</v>
          </cell>
          <cell r="O13">
            <v>1167911000</v>
          </cell>
        </row>
        <row r="14">
          <cell r="C14" t="str">
            <v>% Kelulusan warga belajar mengikuti Kesetaraan kejar paket A,B,C</v>
          </cell>
          <cell r="D14">
            <v>0</v>
          </cell>
          <cell r="F14">
            <v>0</v>
          </cell>
          <cell r="H14">
            <v>0</v>
          </cell>
          <cell r="J14">
            <v>92</v>
          </cell>
          <cell r="L14">
            <v>93</v>
          </cell>
          <cell r="N14">
            <v>99</v>
          </cell>
        </row>
        <row r="15">
          <cell r="B15" t="str">
            <v>Program Peningkatan Mutu Pendidik dan Tenaga Kependidikan</v>
          </cell>
          <cell r="C15" t="str">
            <v>Persentase Peningkatan mutu guru mata pelajaran (%)</v>
          </cell>
          <cell r="D15">
            <v>0</v>
          </cell>
          <cell r="E15">
            <v>0</v>
          </cell>
          <cell r="F15">
            <v>0</v>
          </cell>
          <cell r="G15">
            <v>672081000</v>
          </cell>
          <cell r="H15">
            <v>0</v>
          </cell>
          <cell r="I15">
            <v>1732834100</v>
          </cell>
          <cell r="J15">
            <v>39</v>
          </cell>
          <cell r="K15">
            <v>2237042100</v>
          </cell>
          <cell r="L15">
            <v>45</v>
          </cell>
          <cell r="M15">
            <v>2285595941</v>
          </cell>
          <cell r="N15">
            <v>55</v>
          </cell>
          <cell r="O15">
            <v>2308445498</v>
          </cell>
        </row>
        <row r="16">
          <cell r="B16" t="str">
            <v>Program Manajemen Pelayanan Pendidikan</v>
          </cell>
          <cell r="C16" t="str">
            <v>Persentase angkapartisipasi pendidikantinggi</v>
          </cell>
          <cell r="D16">
            <v>0</v>
          </cell>
          <cell r="E16">
            <v>0</v>
          </cell>
          <cell r="F16">
            <v>0</v>
          </cell>
          <cell r="G16">
            <v>19982650000</v>
          </cell>
          <cell r="H16">
            <v>0.2</v>
          </cell>
          <cell r="I16">
            <v>24992918000</v>
          </cell>
          <cell r="J16">
            <v>0.3</v>
          </cell>
          <cell r="K16">
            <v>25991147800</v>
          </cell>
          <cell r="L16">
            <v>0.4</v>
          </cell>
          <cell r="M16">
            <v>27216997580</v>
          </cell>
          <cell r="N16">
            <v>0.5</v>
          </cell>
          <cell r="O16">
            <v>21784038190</v>
          </cell>
        </row>
        <row r="17">
          <cell r="B17" t="str">
            <v>DINAS KESEHATAN</v>
          </cell>
        </row>
        <row r="18">
          <cell r="B18" t="str">
            <v>Program Standarisasi Pelayanan Kesehatan</v>
          </cell>
          <cell r="C18" t="str">
            <v>- Persentase FKTP yang melaksanakan sistem rujukan sesuai standar (%)- Persentase FKTP yang memberikan pelayanan sesuai standar (%)</v>
          </cell>
          <cell r="D18" t="str">
            <v>- 7- 50</v>
          </cell>
          <cell r="F18" t="str">
            <v>- 7- 50</v>
          </cell>
          <cell r="G18">
            <v>13049940580</v>
          </cell>
          <cell r="H18" t="str">
            <v>- 47- 75</v>
          </cell>
          <cell r="I18">
            <v>18589653338</v>
          </cell>
          <cell r="J18" t="str">
            <v>- 71- 80</v>
          </cell>
          <cell r="K18">
            <v>14467053190</v>
          </cell>
          <cell r="L18" t="str">
            <v>- 88- 88</v>
          </cell>
          <cell r="M18">
            <v>835139250</v>
          </cell>
          <cell r="N18" t="str">
            <v>- 100- 100</v>
          </cell>
          <cell r="O18">
            <v>918653225</v>
          </cell>
        </row>
        <row r="19">
          <cell r="B19" t="str">
            <v>Program pengadaan, peningkatan dan perbaikan sarana dan prasarana puskesmas/ puskemas pembantu dan jaringannya</v>
          </cell>
          <cell r="C19" t="str">
            <v>Jumlah Puskesmas dan jaringannya yang ditingkatkan kualitasnya (PKM)</v>
          </cell>
          <cell r="D19">
            <v>15</v>
          </cell>
          <cell r="F19">
            <v>15</v>
          </cell>
          <cell r="G19">
            <v>23513084679</v>
          </cell>
          <cell r="H19">
            <v>17</v>
          </cell>
          <cell r="I19">
            <v>6128973795</v>
          </cell>
          <cell r="J19">
            <v>17</v>
          </cell>
          <cell r="K19">
            <v>12988292500</v>
          </cell>
          <cell r="L19">
            <v>17</v>
          </cell>
          <cell r="M19">
            <v>9324236250</v>
          </cell>
          <cell r="N19">
            <v>17</v>
          </cell>
          <cell r="O19">
            <v>12551159875</v>
          </cell>
        </row>
        <row r="20">
          <cell r="B20" t="str">
            <v>Program kemitraan peningkatan pelayanan kesehatan</v>
          </cell>
          <cell r="C20" t="str">
            <v>Jumlah penduduk yang memiliki jaminan kesehatan (jiwa)</v>
          </cell>
          <cell r="D20">
            <v>150000</v>
          </cell>
          <cell r="F20">
            <v>150000</v>
          </cell>
          <cell r="G20">
            <v>17723016700</v>
          </cell>
          <cell r="H20">
            <v>153000</v>
          </cell>
          <cell r="I20">
            <v>33172933000</v>
          </cell>
          <cell r="J20">
            <v>241000</v>
          </cell>
          <cell r="K20">
            <v>39730926000</v>
          </cell>
          <cell r="L20">
            <v>245000</v>
          </cell>
          <cell r="M20">
            <v>43977018600</v>
          </cell>
          <cell r="N20">
            <v>280000</v>
          </cell>
          <cell r="O20">
            <v>48324320460</v>
          </cell>
        </row>
        <row r="21">
          <cell r="B21" t="str">
            <v>Program Pengadaan, Peningkatan Sarana Dan Prasarana Rumah Sakit/ Rumah Sakit Jiwa/Rumah Sakit Paru-Paru/  Rumah Sakit Mata</v>
          </cell>
          <cell r="C21" t="str">
            <v>Peningkatan Sarana dan Prasarana Rumah Sakit</v>
          </cell>
          <cell r="I21">
            <v>708799622</v>
          </cell>
          <cell r="K21">
            <v>6856540000</v>
          </cell>
          <cell r="M21">
            <v>12550000000</v>
          </cell>
          <cell r="O21">
            <v>16100000000</v>
          </cell>
        </row>
        <row r="22">
          <cell r="B22" t="str">
            <v>DINAS PU</v>
          </cell>
        </row>
        <row r="23">
          <cell r="B23" t="str">
            <v>Program pembangunan jalan dan jembatan</v>
          </cell>
          <cell r="C23" t="str">
            <v>Jumlah jembatan dalam kondisi baik (unit)</v>
          </cell>
          <cell r="D23">
            <v>163</v>
          </cell>
          <cell r="E23">
            <v>202114968693</v>
          </cell>
          <cell r="F23">
            <v>173</v>
          </cell>
          <cell r="G23">
            <v>177466055509</v>
          </cell>
          <cell r="H23">
            <v>182</v>
          </cell>
          <cell r="I23">
            <v>155481418640</v>
          </cell>
          <cell r="J23">
            <v>188</v>
          </cell>
          <cell r="K23">
            <v>103000000000</v>
          </cell>
          <cell r="L23">
            <v>194</v>
          </cell>
          <cell r="M23">
            <v>103000000000</v>
          </cell>
        </row>
        <row r="24">
          <cell r="C24" t="str">
            <v>Proporsi panjang jaringan jalan dalam kondisi baik (km)</v>
          </cell>
          <cell r="D24">
            <v>1329.79</v>
          </cell>
          <cell r="F24">
            <v>1396.28</v>
          </cell>
          <cell r="H24">
            <v>1466.09</v>
          </cell>
          <cell r="J24">
            <v>1539.4</v>
          </cell>
          <cell r="L24">
            <v>1616.37</v>
          </cell>
          <cell r="N24">
            <v>1697.19</v>
          </cell>
        </row>
        <row r="25">
          <cell r="B25" t="str">
            <v>Program Pengembangan dan Pengelolaan Jaringan Irigasi, Rawa dan Jaringan Pengairan lainnya</v>
          </cell>
          <cell r="C25" t="str">
            <v>Persentase panjang jaringan irigasi dalam kondisi baik (%)</v>
          </cell>
          <cell r="D25">
            <v>51.21</v>
          </cell>
          <cell r="E25">
            <v>20858270705</v>
          </cell>
          <cell r="F25">
            <v>53.18</v>
          </cell>
          <cell r="G25">
            <v>23772109678</v>
          </cell>
          <cell r="H25">
            <v>54.7</v>
          </cell>
          <cell r="I25">
            <v>31959975610</v>
          </cell>
          <cell r="J25">
            <v>55.76</v>
          </cell>
          <cell r="K25">
            <v>41865230000</v>
          </cell>
          <cell r="L25">
            <v>56.67</v>
          </cell>
          <cell r="M25">
            <v>56815230000</v>
          </cell>
        </row>
        <row r="26">
          <cell r="C26" t="str">
            <v>Persentase panjang jaringan irigasi dalam kondisi baik</v>
          </cell>
        </row>
        <row r="27">
          <cell r="B27" t="str">
            <v>DINAS PERTANIAN</v>
          </cell>
        </row>
        <row r="28">
          <cell r="B28" t="str">
            <v>Program peningkatan produksi hasil peternakan</v>
          </cell>
          <cell r="C28" t="str">
            <v>Jumlah Populasi Ternak</v>
          </cell>
          <cell r="D28" t="str">
            <v>- Jumlah populasi sapi = 14.010- Jumlah populasi kambing = 10.326- Jumlah populasi ayam = 382.503</v>
          </cell>
          <cell r="F28" t="str">
            <v>- Jumlah populasi sapi = 15.021- Jumlah populasi kambing = 13.454- Jumlah populasi ayam = 1.446.811</v>
          </cell>
          <cell r="G28">
            <v>4714885000</v>
          </cell>
          <cell r="H28" t="str">
            <v>- Jumlah populasi sapi = 15.546- Jumlah populasi kambing = 13.992- Jumlah populasi ayam = 1.475.747</v>
          </cell>
          <cell r="I28">
            <v>1861154000</v>
          </cell>
          <cell r="J28" t="str">
            <v>- Jumlah populasi sapi = 16.439- Jumlah populasi kambing = 14.552- Jumlah populasi ayam = 1.505.262</v>
          </cell>
          <cell r="K28">
            <v>3513726000</v>
          </cell>
          <cell r="L28" t="str">
            <v>- Jumlah populasi sapi = 17.333- Jumlah populasi kambing = 15.134- Jumlah populasi ayam = 1.535.367</v>
          </cell>
          <cell r="M28">
            <v>3395000000</v>
          </cell>
          <cell r="N28" t="str">
            <v>- Jumlah populasi sapi = 19.161- Jumlah populasi kambing = 15.739- Jumlah populasi ayam = 1.566.075</v>
          </cell>
          <cell r="O28">
            <v>300000000</v>
          </cell>
        </row>
        <row r="29">
          <cell r="B29" t="str">
            <v>Program Pengembangan Prasarana dan Sarana Pertanian</v>
          </cell>
          <cell r="C29" t="str">
            <v>Nilai Indeks Pertanaman Padi (kali)</v>
          </cell>
          <cell r="D29" t="str">
            <v>1,49</v>
          </cell>
          <cell r="E29">
            <v>0</v>
          </cell>
          <cell r="H29">
            <v>1500</v>
          </cell>
          <cell r="I29">
            <v>34778769350</v>
          </cell>
          <cell r="J29">
            <v>1550</v>
          </cell>
          <cell r="K29">
            <v>25441764150</v>
          </cell>
          <cell r="L29">
            <v>1600</v>
          </cell>
          <cell r="M29">
            <v>20985000000</v>
          </cell>
          <cell r="N29">
            <v>1650</v>
          </cell>
          <cell r="O29">
            <v>21035000000</v>
          </cell>
        </row>
        <row r="30">
          <cell r="B30" t="str">
            <v>Program Peningkatan Produksi Tanaman Perkebunan</v>
          </cell>
          <cell r="C30" t="str">
            <v>Jumlah Produksi Lada Jumlah Produksi KakaoJumlah Produksi Kelapa Sawit</v>
          </cell>
          <cell r="D30" t="str">
            <v>385412400245630</v>
          </cell>
          <cell r="E30">
            <v>0</v>
          </cell>
          <cell r="F30" t="str">
            <v>4.09413.597258.364</v>
          </cell>
          <cell r="G30">
            <v>518827500</v>
          </cell>
          <cell r="H30" t="str">
            <v>4.30116.147285.102</v>
          </cell>
          <cell r="I30">
            <v>3241726860</v>
          </cell>
          <cell r="J30" t="str">
            <v>4.33617.996304.621</v>
          </cell>
          <cell r="K30">
            <v>4094982000</v>
          </cell>
          <cell r="L30" t="str">
            <v>4.44919.996328.318</v>
          </cell>
          <cell r="M30">
            <v>13175000000</v>
          </cell>
          <cell r="N30" t="str">
            <v>5.54822.496346.558</v>
          </cell>
          <cell r="O30">
            <v>16730000000</v>
          </cell>
        </row>
        <row r="31">
          <cell r="B31" t="str">
            <v>DINAS KELAUTAN DAN PERIKANAN</v>
          </cell>
        </row>
        <row r="32">
          <cell r="B32" t="str">
            <v>Program Pengembangan Budidaya Perikanan</v>
          </cell>
          <cell r="C32" t="str">
            <v>Jumlah produksiPerikanan Budidaya (ton)</v>
          </cell>
          <cell r="D32">
            <v>42922</v>
          </cell>
          <cell r="F32">
            <v>44210</v>
          </cell>
          <cell r="G32">
            <v>1657296400</v>
          </cell>
          <cell r="H32">
            <v>45497</v>
          </cell>
          <cell r="I32">
            <v>6866608000</v>
          </cell>
          <cell r="J32">
            <v>46788</v>
          </cell>
          <cell r="K32">
            <v>7568947455</v>
          </cell>
          <cell r="L32">
            <v>48073</v>
          </cell>
          <cell r="M32">
            <v>6756963547</v>
          </cell>
          <cell r="N32">
            <v>49380</v>
          </cell>
          <cell r="O32">
            <v>7437752974</v>
          </cell>
        </row>
        <row r="33">
          <cell r="B33" t="str">
            <v>Program pengembangan perikanan tangkap</v>
          </cell>
          <cell r="C33" t="str">
            <v>Jumlah produksi Perikanan Tangkap (ton)</v>
          </cell>
          <cell r="D33">
            <v>8659</v>
          </cell>
          <cell r="F33">
            <v>8702300</v>
          </cell>
          <cell r="G33">
            <v>7416554300</v>
          </cell>
          <cell r="H33">
            <v>8745590</v>
          </cell>
          <cell r="I33">
            <v>11289630650</v>
          </cell>
          <cell r="J33">
            <v>8785890</v>
          </cell>
          <cell r="K33">
            <v>7952000000</v>
          </cell>
          <cell r="L33">
            <v>8832180</v>
          </cell>
          <cell r="M33">
            <v>7905000000</v>
          </cell>
          <cell r="N33">
            <v>8918800</v>
          </cell>
          <cell r="O33">
            <v>8915000000</v>
          </cell>
        </row>
        <row r="34">
          <cell r="B34" t="str">
            <v>Program Optimalisasi pengelolaan dan pemasaran produksi perikanan</v>
          </cell>
          <cell r="C34" t="str">
            <v>Jumlah produksiPengolahanikan  (ton)</v>
          </cell>
          <cell r="D34">
            <v>302.39999999999998</v>
          </cell>
          <cell r="F34">
            <v>303750</v>
          </cell>
          <cell r="G34">
            <v>1482852500</v>
          </cell>
          <cell r="H34">
            <v>305270</v>
          </cell>
          <cell r="I34">
            <v>1471235000</v>
          </cell>
          <cell r="J34">
            <v>306800</v>
          </cell>
          <cell r="K34">
            <v>960290000</v>
          </cell>
          <cell r="L34">
            <v>308330</v>
          </cell>
          <cell r="M34">
            <v>1655000000</v>
          </cell>
          <cell r="N34">
            <v>309870</v>
          </cell>
          <cell r="O34">
            <v>1255000000</v>
          </cell>
        </row>
        <row r="35">
          <cell r="B35" t="str">
            <v>DPMPTSP</v>
          </cell>
        </row>
        <row r="36">
          <cell r="B36" t="str">
            <v>Program Peningkatan Iklim Investasi dan Realisasi Investasi</v>
          </cell>
          <cell r="C36" t="str">
            <v>Jumlah minat dan rencana investasi (investor)</v>
          </cell>
          <cell r="D36">
            <v>25</v>
          </cell>
          <cell r="E36">
            <v>0</v>
          </cell>
          <cell r="F36">
            <v>30</v>
          </cell>
          <cell r="G36">
            <v>91747600</v>
          </cell>
          <cell r="H36">
            <v>0</v>
          </cell>
          <cell r="I36">
            <v>0</v>
          </cell>
          <cell r="J36">
            <v>0</v>
          </cell>
          <cell r="K36">
            <v>0</v>
          </cell>
          <cell r="L36">
            <v>0</v>
          </cell>
          <cell r="M36">
            <v>0</v>
          </cell>
          <cell r="N36">
            <v>0</v>
          </cell>
          <cell r="O36">
            <v>0</v>
          </cell>
        </row>
        <row r="37">
          <cell r="B37" t="str">
            <v>Program Peningkatan Promosi dan Kerjasama Investasi</v>
          </cell>
          <cell r="C37" t="str">
            <v>- persentase jumlah promosi yang dilaksanakan- Nilai investasi PMA $ dan PMDN Rp.</v>
          </cell>
          <cell r="D37" t="str">
            <v>0</v>
          </cell>
          <cell r="E37">
            <v>0</v>
          </cell>
          <cell r="F37" t="str">
            <v>0</v>
          </cell>
          <cell r="G37">
            <v>334386400</v>
          </cell>
          <cell r="H37" t="str">
            <v>0</v>
          </cell>
          <cell r="I37">
            <v>472662000</v>
          </cell>
          <cell r="J37" t="str">
            <v>0</v>
          </cell>
          <cell r="K37">
            <v>874759000</v>
          </cell>
          <cell r="L37" t="str">
            <v>0</v>
          </cell>
          <cell r="M37">
            <v>900000000</v>
          </cell>
          <cell r="N37" t="str">
            <v>0</v>
          </cell>
          <cell r="O37">
            <v>0</v>
          </cell>
        </row>
        <row r="38">
          <cell r="B38" t="str">
            <v>Program Pengawasan dan Pengendalian PM dan PTSP</v>
          </cell>
          <cell r="C38" t="str">
            <v>persentase PMA dan PMDN yang dibina</v>
          </cell>
          <cell r="D38" t="str">
            <v>0</v>
          </cell>
          <cell r="E38">
            <v>0</v>
          </cell>
          <cell r="F38" t="str">
            <v>0</v>
          </cell>
          <cell r="G38">
            <v>0</v>
          </cell>
          <cell r="H38" t="str">
            <v>0</v>
          </cell>
          <cell r="I38">
            <v>0</v>
          </cell>
          <cell r="J38">
            <v>0</v>
          </cell>
          <cell r="K38">
            <v>0</v>
          </cell>
          <cell r="L38">
            <v>0</v>
          </cell>
          <cell r="M38">
            <v>430000000</v>
          </cell>
          <cell r="N38">
            <v>0</v>
          </cell>
          <cell r="O38">
            <v>430000000</v>
          </cell>
        </row>
      </sheetData>
      <sheetData sheetId="11"/>
      <sheetData sheetId="12"/>
      <sheetData sheetId="13"/>
      <sheetData sheetId="14"/>
      <sheetData sheetId="15"/>
      <sheetData sheetId="16"/>
      <sheetData sheetId="1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2.2"/>
      <sheetName val="1.4.7"/>
      <sheetName val="1.4.8"/>
      <sheetName val="DPPA"/>
      <sheetName val="RKA"/>
      <sheetName val="Renja"/>
      <sheetName val="KUPA-PPASP"/>
      <sheetName val="KUA-PPAS"/>
      <sheetName val="RKPD"/>
      <sheetName val="Program RPJMD_pokok"/>
      <sheetName val="Program RPJMD_revisi"/>
      <sheetName val="Program_APBD"/>
      <sheetName val="2016"/>
      <sheetName val="2017"/>
      <sheetName val="2018"/>
      <sheetName val="Program, Kegiatan 2016"/>
      <sheetName val="Program, Kegiatan 2017"/>
      <sheetName val="Program, Kegiatan 2018"/>
    </sheetNames>
    <sheetDataSet>
      <sheetData sheetId="0"/>
      <sheetData sheetId="1"/>
      <sheetData sheetId="2"/>
      <sheetData sheetId="3"/>
      <sheetData sheetId="4">
        <row r="4">
          <cell r="B4" t="str">
            <v>Program Pendidikan Anak Usia Dini</v>
          </cell>
          <cell r="C4" t="str">
            <v>APK PAUD formal dan NonFormal</v>
          </cell>
          <cell r="D4">
            <v>0</v>
          </cell>
          <cell r="E4">
            <v>0</v>
          </cell>
          <cell r="F4">
            <v>0</v>
          </cell>
          <cell r="G4">
            <v>1559495000</v>
          </cell>
          <cell r="J4" t="str">
            <v>1 TAHUN</v>
          </cell>
          <cell r="K4">
            <v>3575607600</v>
          </cell>
          <cell r="L4" t="str">
            <v>Terselenggaranya Pendidikan Anak Usia Dini</v>
          </cell>
          <cell r="M4" t="str">
            <v>1 tahun</v>
          </cell>
          <cell r="N4">
            <v>3782617600</v>
          </cell>
        </row>
        <row r="5">
          <cell r="B5" t="str">
            <v xml:space="preserve">Kegiatan Penambahan Ruang Kelas Sekolah </v>
          </cell>
          <cell r="C5" t="str">
            <v>Jumlah RKB yang dibangun</v>
          </cell>
          <cell r="J5">
            <v>8</v>
          </cell>
          <cell r="K5">
            <v>1667125000</v>
          </cell>
          <cell r="L5" t="str">
            <v>Jumlah Gedung TK yang di bangun</v>
          </cell>
          <cell r="M5">
            <v>8</v>
          </cell>
          <cell r="N5">
            <v>1677025000</v>
          </cell>
        </row>
        <row r="6">
          <cell r="B6" t="str">
            <v>Kegiatan Penyelenggaraan Pendidikan Anak Usia Dini</v>
          </cell>
          <cell r="C6" t="str">
            <v>Jumlah TK yang mendapatkanpelayanan PAUD</v>
          </cell>
          <cell r="J6">
            <v>11</v>
          </cell>
          <cell r="K6">
            <v>607875000</v>
          </cell>
          <cell r="L6" t="str">
            <v>Jumlah TK yang mendapatkanpelayanan PAUD</v>
          </cell>
          <cell r="M6">
            <v>11</v>
          </cell>
          <cell r="N6">
            <v>557875000</v>
          </cell>
        </row>
        <row r="7">
          <cell r="B7" t="str">
            <v xml:space="preserve">Kegiatan Pembangunan Pagar Sekolah </v>
          </cell>
          <cell r="C7" t="str">
            <v>Pagar sekolah yang dibangun</v>
          </cell>
          <cell r="J7" t="str">
            <v>2 DOK</v>
          </cell>
          <cell r="K7">
            <v>19866600</v>
          </cell>
          <cell r="L7" t="str">
            <v>Jumlah dokumen retensi/utang yang akan di bayarkan</v>
          </cell>
          <cell r="M7" t="str">
            <v>2 dok</v>
          </cell>
          <cell r="N7">
            <v>312266600</v>
          </cell>
        </row>
        <row r="8">
          <cell r="B8" t="str">
            <v>Program Wajib Belajar Pendidikan Dasar Sembilan Tahun</v>
          </cell>
          <cell r="C8" t="str">
            <v>AK SD</v>
          </cell>
          <cell r="D8">
            <v>80</v>
          </cell>
          <cell r="F8">
            <v>84</v>
          </cell>
          <cell r="G8">
            <v>88822422831</v>
          </cell>
          <cell r="J8" t="str">
            <v>1 TAHUN</v>
          </cell>
          <cell r="K8">
            <v>94442666148</v>
          </cell>
          <cell r="L8" t="str">
            <v>Peningkatan mutu/kualitas pendidikan wajib belajar dasar sembilan tahun</v>
          </cell>
          <cell r="M8" t="str">
            <v>1 tahun</v>
          </cell>
          <cell r="N8">
            <v>112545744031</v>
          </cell>
        </row>
        <row r="9">
          <cell r="C9" t="str">
            <v>AK SMP</v>
          </cell>
          <cell r="D9">
            <v>20</v>
          </cell>
          <cell r="F9">
            <v>20</v>
          </cell>
        </row>
        <row r="10">
          <cell r="C10" t="str">
            <v>AM SD</v>
          </cell>
          <cell r="D10">
            <v>122</v>
          </cell>
          <cell r="F10">
            <v>135</v>
          </cell>
        </row>
        <row r="11">
          <cell r="C11" t="str">
            <v>AM SMP</v>
          </cell>
          <cell r="D11">
            <v>51.98</v>
          </cell>
          <cell r="F11">
            <v>51.98</v>
          </cell>
        </row>
        <row r="12">
          <cell r="C12" t="str">
            <v>APK SD</v>
          </cell>
          <cell r="D12">
            <v>50</v>
          </cell>
          <cell r="F12">
            <v>50</v>
          </cell>
        </row>
        <row r="13">
          <cell r="C13" t="str">
            <v>APK SMP</v>
          </cell>
          <cell r="D13">
            <v>50</v>
          </cell>
          <cell r="F13">
            <v>50</v>
          </cell>
        </row>
        <row r="14">
          <cell r="C14" t="str">
            <v>APM SD</v>
          </cell>
          <cell r="D14">
            <v>41.85</v>
          </cell>
          <cell r="F14">
            <v>42.3</v>
          </cell>
        </row>
        <row r="15">
          <cell r="C15" t="str">
            <v>APM SMP</v>
          </cell>
          <cell r="D15">
            <v>70</v>
          </cell>
          <cell r="F15">
            <v>70</v>
          </cell>
        </row>
        <row r="16">
          <cell r="C16" t="str">
            <v>APS 7-12 thn</v>
          </cell>
        </row>
        <row r="17">
          <cell r="C17" t="str">
            <v>APS 13-15 thn</v>
          </cell>
        </row>
        <row r="18">
          <cell r="C18" t="str">
            <v>APtS SD</v>
          </cell>
        </row>
        <row r="19">
          <cell r="C19" t="str">
            <v>APtS SMP</v>
          </cell>
        </row>
        <row r="20">
          <cell r="B20" t="str">
            <v xml:space="preserve">Kegiatan Penambahan Ruang Kelas Sekolah </v>
          </cell>
          <cell r="C20" t="str">
            <v>Jumlah RKB SD yang dibangun</v>
          </cell>
          <cell r="J20">
            <v>53</v>
          </cell>
          <cell r="K20">
            <v>15167388269</v>
          </cell>
          <cell r="L20" t="str">
            <v>Jumlah RKB yang dibangun</v>
          </cell>
          <cell r="M20">
            <v>55</v>
          </cell>
          <cell r="N20">
            <v>12259823816</v>
          </cell>
        </row>
        <row r="21">
          <cell r="C21" t="str">
            <v>Jumlah RKB SMP yang dibangun</v>
          </cell>
        </row>
        <row r="22">
          <cell r="B22" t="str">
            <v>Kegiatan Penyediaan Bantuan Operasional Sekolah (Bos) Jenjang SD/MI/SDLB Dan SMP/MTS Serta Pesantren Salafiyah Dan Satuan Pendidikan NonIslam Setara SD Dan SMP</v>
          </cell>
          <cell r="C22" t="str">
            <v>Jumlah sekolah penerima dana BOS</v>
          </cell>
          <cell r="J22">
            <v>185</v>
          </cell>
          <cell r="K22">
            <v>36436064000</v>
          </cell>
          <cell r="L22" t="str">
            <v xml:space="preserve">Jumlah sekolah yang akan mendapatkan pembinaan dana BOS </v>
          </cell>
          <cell r="M22">
            <v>185</v>
          </cell>
          <cell r="N22">
            <v>36640418999</v>
          </cell>
        </row>
        <row r="23">
          <cell r="B23" t="str">
            <v>Kegiatan Pembangunan Pagar Sekolah</v>
          </cell>
          <cell r="C23" t="str">
            <v>Kegiatan Panjang  pagar SD yang dibangun</v>
          </cell>
          <cell r="J23" t="str">
            <v>13 paket</v>
          </cell>
          <cell r="K23">
            <v>4069343669</v>
          </cell>
          <cell r="L23" t="str">
            <v>jumlah pagar sekolah yang dibangun</v>
          </cell>
          <cell r="M23">
            <v>28</v>
          </cell>
          <cell r="N23">
            <v>5850141819</v>
          </cell>
        </row>
        <row r="24">
          <cell r="C24" t="str">
            <v>Kegiatan Panjang  pagar SMP yang dibangun</v>
          </cell>
        </row>
        <row r="25">
          <cell r="B25" t="str">
            <v>Kegiatan Pelayanan Pendidikan Gratis</v>
          </cell>
          <cell r="C25" t="str">
            <v>Jumlah sekolah yang menerimaDana Operasional PendidikanGratis SD sederajat</v>
          </cell>
          <cell r="J25">
            <v>254</v>
          </cell>
          <cell r="K25">
            <v>10598605800</v>
          </cell>
          <cell r="L25" t="str">
            <v>Tersedianya dana operasional  pendidikan di tingkat SD, MI, SMP, MTs, sederajat</v>
          </cell>
          <cell r="M25">
            <v>254</v>
          </cell>
          <cell r="N25">
            <v>10669500800</v>
          </cell>
        </row>
        <row r="26">
          <cell r="B26" t="str">
            <v>Program Pendidikan Non Formal</v>
          </cell>
          <cell r="C26" t="str">
            <v>ANGKA MELEK HURUF</v>
          </cell>
          <cell r="D26">
            <v>0</v>
          </cell>
          <cell r="E26">
            <v>0</v>
          </cell>
          <cell r="F26">
            <v>0</v>
          </cell>
          <cell r="G26">
            <v>1013632500</v>
          </cell>
          <cell r="J26" t="str">
            <v>1 tahun</v>
          </cell>
          <cell r="K26">
            <v>861962500</v>
          </cell>
          <cell r="M26" t="str">
            <v>1 tahun</v>
          </cell>
          <cell r="N26">
            <v>726285000</v>
          </cell>
        </row>
        <row r="27">
          <cell r="B27" t="str">
            <v>Kegiatan Pemberian Bantuan Operasional Pendidikan NonFormal</v>
          </cell>
          <cell r="C27" t="str">
            <v>Jumlah waraga belajar kejar pakat A,B dan C</v>
          </cell>
          <cell r="J27">
            <v>290</v>
          </cell>
          <cell r="K27">
            <v>395500000</v>
          </cell>
          <cell r="L27" t="str">
            <v>Jumlah waraga belajar kejar pakat A,B dan C</v>
          </cell>
          <cell r="M27">
            <v>290</v>
          </cell>
          <cell r="N27">
            <v>345480000</v>
          </cell>
        </row>
        <row r="28">
          <cell r="B28" t="str">
            <v>Kegiatan Pelaksanaan Ujian Sekolah dan Ujian Nasional Kesetaraan</v>
          </cell>
          <cell r="C28" t="str">
            <v>Jumlah peserta ujian kesetaraan</v>
          </cell>
          <cell r="J28" t="str">
            <v>3 tingkatan70%</v>
          </cell>
          <cell r="K28">
            <v>197902500</v>
          </cell>
          <cell r="L28" t="str">
            <v>Terlaksananya Ujian KesetaraanBerkurangnya Jumlah Putus Sekolah</v>
          </cell>
          <cell r="M28" t="str">
            <v>3 tingkatan70%</v>
          </cell>
          <cell r="N28">
            <v>126450000</v>
          </cell>
        </row>
        <row r="29">
          <cell r="B29" t="str">
            <v>Program Peningkatan Mutu Pendidik dan Tenaga Kependidikan</v>
          </cell>
          <cell r="C29" t="str">
            <v>Persentase Peningkatan mutu guru mata pelajaran (%)</v>
          </cell>
          <cell r="D29">
            <v>0</v>
          </cell>
          <cell r="E29">
            <v>0</v>
          </cell>
          <cell r="F29">
            <v>0</v>
          </cell>
          <cell r="G29">
            <v>672081000</v>
          </cell>
          <cell r="J29" t="str">
            <v>1 tahun</v>
          </cell>
          <cell r="K29">
            <v>751749000</v>
          </cell>
          <cell r="L29" t="str">
            <v>Meningkatnya Mutu Pendidik dan Tenaga Kependidikan</v>
          </cell>
          <cell r="M29" t="str">
            <v>1 Tahun</v>
          </cell>
          <cell r="N29">
            <v>641098000</v>
          </cell>
        </row>
        <row r="30">
          <cell r="C30" t="str">
            <v>Guru bersertifikat</v>
          </cell>
        </row>
        <row r="31">
          <cell r="C31" t="str">
            <v>Guru berkualifikasi S-1/D-IV</v>
          </cell>
        </row>
        <row r="32">
          <cell r="C32" t="str">
            <v>Rasio guru:murid SD</v>
          </cell>
        </row>
        <row r="33">
          <cell r="C33" t="str">
            <v>Rasio guru:murid SMP</v>
          </cell>
        </row>
        <row r="34">
          <cell r="B34" t="str">
            <v>Kegiatan Pelaksanaan Sertifikasi Pendidik</v>
          </cell>
          <cell r="C34" t="str">
            <v>Jumlah peserta sosialisasi</v>
          </cell>
          <cell r="J34">
            <v>200</v>
          </cell>
          <cell r="K34">
            <v>90370000</v>
          </cell>
          <cell r="L34" t="str">
            <v>Jumlah peserta Kegiatan Sertifikasi yang dilaksanakan</v>
          </cell>
          <cell r="M34">
            <v>200</v>
          </cell>
          <cell r="N34">
            <v>90370000</v>
          </cell>
        </row>
        <row r="35">
          <cell r="B35" t="str">
            <v>Kegiatan Pembinaan kelompok kerja guru</v>
          </cell>
          <cell r="C35" t="str">
            <v>Jumlah guru pemandu tiap mata pelajaran</v>
          </cell>
          <cell r="J35">
            <v>362</v>
          </cell>
          <cell r="K35">
            <v>132498000</v>
          </cell>
          <cell r="L35" t="str">
            <v>Jumlah  Guru yang Mengikuti  Kelompok Kerja Guru (KKG)</v>
          </cell>
          <cell r="M35">
            <v>362</v>
          </cell>
          <cell r="N35">
            <v>132498000</v>
          </cell>
        </row>
        <row r="36">
          <cell r="B36" t="str">
            <v>Pengembangan Sistem Penghargaan Dan Perlindungan Terhadap Profesi Pendidik</v>
          </cell>
          <cell r="C36" t="str">
            <v>Jumlah guru mengikuti lomba guru berprestasi</v>
          </cell>
          <cell r="J36">
            <v>256</v>
          </cell>
          <cell r="K36">
            <v>119637000</v>
          </cell>
          <cell r="L36" t="str">
            <v>Jumlah  Guru yang mengikuti lomba Guru Berprestasi dan Berdedikasi</v>
          </cell>
          <cell r="M36">
            <v>216</v>
          </cell>
          <cell r="N36">
            <v>76102000</v>
          </cell>
        </row>
        <row r="37">
          <cell r="B37" t="str">
            <v>Pembinaan Musyawarah Guru Mata Pelajaran</v>
          </cell>
          <cell r="C37" t="str">
            <v>Jumlah guru mata pelajaran yang bermusyawarah</v>
          </cell>
          <cell r="J37">
            <v>585</v>
          </cell>
          <cell r="K37">
            <v>138715000</v>
          </cell>
          <cell r="L37" t="str">
            <v>Jumlah  Guru yang Mengikuti MGMP</v>
          </cell>
          <cell r="M37">
            <v>585</v>
          </cell>
          <cell r="N37">
            <v>138715000</v>
          </cell>
        </row>
        <row r="38">
          <cell r="B38" t="str">
            <v>Program Manajemen Pelayanan Pendidikan</v>
          </cell>
          <cell r="C38" t="str">
            <v>Persentase angka partisipasi pendidikan tinggi</v>
          </cell>
          <cell r="D38">
            <v>0</v>
          </cell>
          <cell r="E38">
            <v>0</v>
          </cell>
          <cell r="F38">
            <v>0</v>
          </cell>
          <cell r="G38">
            <v>19982650000</v>
          </cell>
          <cell r="J38" t="str">
            <v>1 tahun</v>
          </cell>
          <cell r="K38">
            <v>16324360500</v>
          </cell>
          <cell r="L38" t="str">
            <v>Terpenuhinya pendidikan yang berkualitas</v>
          </cell>
          <cell r="M38" t="str">
            <v>1 tahun</v>
          </cell>
          <cell r="N38">
            <v>18955770500</v>
          </cell>
        </row>
        <row r="39">
          <cell r="B39" t="str">
            <v>Kegiatan Pelaksanaan Kerjasama Secara Kelembagaan DiBidang Pendidikan</v>
          </cell>
          <cell r="C39" t="str">
            <v>Jumlah mahasiswa menerima bantuan pendidikan tinggi</v>
          </cell>
          <cell r="J39">
            <v>3875</v>
          </cell>
          <cell r="K39">
            <v>15678905000</v>
          </cell>
          <cell r="L39" t="str">
            <v>Terlaksananya pemberian bea siswa kepada mahasiswaberprestasi dan kurang mampu</v>
          </cell>
          <cell r="M39">
            <v>4500</v>
          </cell>
          <cell r="N39">
            <v>18243785000</v>
          </cell>
        </row>
        <row r="40">
          <cell r="B40" t="str">
            <v>Kegiatan Pembinaan Dewan Pendidikan</v>
          </cell>
          <cell r="C40" t="str">
            <v>Jumlah program dewan pendidikan</v>
          </cell>
          <cell r="J40">
            <v>13</v>
          </cell>
          <cell r="K40">
            <v>410187500</v>
          </cell>
          <cell r="L40" t="str">
            <v>Jumlah pengelolaan Dewan Pendidikan</v>
          </cell>
          <cell r="M40">
            <v>13</v>
          </cell>
          <cell r="N40">
            <v>410187500</v>
          </cell>
        </row>
        <row r="41">
          <cell r="B41" t="str">
            <v>Penyediaan Jasa Guru PTT dan Guru Kontrak  (Berdasarkan UU ASN berubah nama menjadi P3K)</v>
          </cell>
          <cell r="C41" t="str">
            <v>Jumlah Guru Non PNS Upahjasa daerah terpencil dan guru agama menerima Insentif</v>
          </cell>
        </row>
        <row r="42">
          <cell r="C42" t="str">
            <v>Upah jasa Tenaga Kependiikan</v>
          </cell>
        </row>
        <row r="43">
          <cell r="C43" t="str">
            <v>Upah jasa  guru daerah terpencil</v>
          </cell>
        </row>
        <row r="44">
          <cell r="C44" t="str">
            <v>Upah jasa guru agama</v>
          </cell>
        </row>
        <row r="45">
          <cell r="C45" t="str">
            <v>Honor daerah</v>
          </cell>
        </row>
        <row r="46">
          <cell r="B46" t="str">
            <v>DINAS KESEHATAN</v>
          </cell>
          <cell r="N46">
            <v>43315</v>
          </cell>
        </row>
        <row r="47">
          <cell r="B47" t="str">
            <v>Program Standarisasi Pelayanan Kesehatan</v>
          </cell>
          <cell r="C47" t="str">
            <v>persentase FKTP yang memberikan pelayanan sesuai standar</v>
          </cell>
          <cell r="D47" t="str">
            <v>- 7- 50</v>
          </cell>
          <cell r="F47" t="str">
            <v>- 7- 50</v>
          </cell>
          <cell r="G47">
            <v>13049940580</v>
          </cell>
          <cell r="J47">
            <v>0.8</v>
          </cell>
          <cell r="K47">
            <v>13899362040</v>
          </cell>
          <cell r="M47">
            <v>0.75</v>
          </cell>
          <cell r="N47">
            <v>24071476237</v>
          </cell>
        </row>
        <row r="48">
          <cell r="B48" t="str">
            <v>Kegiatan Evaluasi Dan Pengembangan Standar PelayananKesehatan</v>
          </cell>
          <cell r="C48" t="str">
            <v>persentase masyarakat kurang mampu yang memiliki jaminan kesehatan nasional</v>
          </cell>
          <cell r="J48">
            <v>0.85</v>
          </cell>
          <cell r="K48">
            <v>12361681540</v>
          </cell>
          <cell r="L48" t="str">
            <v>Terlaksanannya Jaminan Kesehatan Nasional APBN bagi Masyarakat kurang mampu</v>
          </cell>
          <cell r="M48">
            <v>0.28999999999999998</v>
          </cell>
          <cell r="N48">
            <v>22421144897</v>
          </cell>
        </row>
        <row r="49">
          <cell r="B49" t="str">
            <v xml:space="preserve">Kegiatan Peningkatan Kualitas Pelayanan Kesehatan </v>
          </cell>
          <cell r="C49" t="str">
            <v>Jumlah Puskesmas yang terakreditasi (PKM)</v>
          </cell>
          <cell r="J49">
            <v>3</v>
          </cell>
          <cell r="K49">
            <v>1274316000</v>
          </cell>
          <cell r="M49">
            <v>3</v>
          </cell>
          <cell r="N49">
            <v>816940190</v>
          </cell>
        </row>
        <row r="50">
          <cell r="C50" t="str">
            <v>Jumlah Puskesmsas yang mendapat workshop audit internal dan keselamatan pasien</v>
          </cell>
          <cell r="J50">
            <v>2</v>
          </cell>
          <cell r="L50" t="str">
            <v>Jumlah Puskesmsas yang mendapat workshop audit internal dan keselamatan pasien</v>
          </cell>
          <cell r="M50">
            <v>17</v>
          </cell>
        </row>
        <row r="51">
          <cell r="C51" t="str">
            <v>Jumlah puskesmas yang mendapatkan Pendampingan akreditasi</v>
          </cell>
          <cell r="J51">
            <v>3</v>
          </cell>
          <cell r="L51" t="str">
            <v>Jumlah puskesmas yang mendapatkan Pendampingan akreditasi</v>
          </cell>
          <cell r="M51">
            <v>3</v>
          </cell>
        </row>
        <row r="52">
          <cell r="C52" t="str">
            <v>Jumlah puskesmas yang disurvey akreditasi</v>
          </cell>
          <cell r="J52">
            <v>3</v>
          </cell>
          <cell r="L52" t="str">
            <v>Jumlah puskesmas yang disurvey akreditasi</v>
          </cell>
          <cell r="M52">
            <v>3</v>
          </cell>
        </row>
        <row r="53">
          <cell r="C53" t="str">
            <v>Jumlah Puskesmas yang dibina untuk pelayanan darah</v>
          </cell>
          <cell r="J53">
            <v>5</v>
          </cell>
          <cell r="L53" t="str">
            <v>Jumlah Puskesmas yang dibina untuk pelayanan darah</v>
          </cell>
          <cell r="M53">
            <v>17</v>
          </cell>
        </row>
        <row r="54">
          <cell r="C54" t="str">
            <v>Jumlah laboratorium Puskesmas sesuai standar</v>
          </cell>
          <cell r="J54">
            <v>3</v>
          </cell>
          <cell r="L54" t="str">
            <v>Jumlah laboratorium Puskesmas sesuai standar</v>
          </cell>
          <cell r="M54">
            <v>3</v>
          </cell>
        </row>
        <row r="55">
          <cell r="B55" t="str">
            <v>Kegiatan Peningkatan Standarisasi Pelayanan Kesehatan</v>
          </cell>
          <cell r="C55" t="str">
            <v>persentase FKTP yang memberikan pelayanan sesuai standar</v>
          </cell>
          <cell r="L55" t="str">
            <v>Penerbitan Izin Operasional Rumah Sakit (unit)</v>
          </cell>
          <cell r="M55">
            <v>0</v>
          </cell>
          <cell r="N55">
            <v>495748650</v>
          </cell>
        </row>
        <row r="56">
          <cell r="B56" t="str">
            <v>Program pengadaan, peningkatan dan perbaikan sarana dan prasarana puskesmas/ puskemas pembantu dan jaringannya</v>
          </cell>
          <cell r="C56" t="str">
            <v>Persentase kualitas sarana dan prasarana puskesmas dan jaringannya</v>
          </cell>
          <cell r="D56">
            <v>15</v>
          </cell>
          <cell r="F56">
            <v>15</v>
          </cell>
          <cell r="G56">
            <v>23513084679</v>
          </cell>
          <cell r="J56">
            <v>0.8</v>
          </cell>
          <cell r="K56">
            <v>16019868600</v>
          </cell>
          <cell r="M56">
            <v>0</v>
          </cell>
          <cell r="N56">
            <v>12150515734</v>
          </cell>
        </row>
        <row r="57">
          <cell r="B57" t="str">
            <v>Kegiatan Pembangunan Puskesmas</v>
          </cell>
          <cell r="C57" t="str">
            <v>Jumlah Puskesmas yang Terbangun</v>
          </cell>
          <cell r="J57">
            <v>1</v>
          </cell>
          <cell r="K57">
            <v>4708000000</v>
          </cell>
          <cell r="L57" t="str">
            <v>Jumlah Puskesmas yang Terbangun</v>
          </cell>
          <cell r="M57">
            <v>1</v>
          </cell>
          <cell r="N57">
            <v>2200935000</v>
          </cell>
        </row>
        <row r="58">
          <cell r="B58" t="str">
            <v>Kegiatan Pembangunan Puskesmas Pembantu</v>
          </cell>
          <cell r="C58" t="str">
            <v>Pembangunan Puskesmas Pembantu (pustu)</v>
          </cell>
          <cell r="J58">
            <v>2</v>
          </cell>
          <cell r="K58">
            <v>990760100</v>
          </cell>
          <cell r="L58" t="str">
            <v>Jumlah puskesmas pembantu yang terbangun</v>
          </cell>
          <cell r="M58">
            <v>2</v>
          </cell>
          <cell r="N58">
            <v>948956000</v>
          </cell>
        </row>
        <row r="59">
          <cell r="B59" t="str">
            <v>KegiatanPengadaan Puskesmas Keliling</v>
          </cell>
          <cell r="C59" t="str">
            <v>Jumlah Puskesmas keliling yang diadakan</v>
          </cell>
          <cell r="J59">
            <v>5</v>
          </cell>
          <cell r="K59">
            <v>2403800000</v>
          </cell>
          <cell r="L59" t="str">
            <v>Jumlah Puskesmas keliling yang diadakan</v>
          </cell>
          <cell r="M59">
            <v>3</v>
          </cell>
          <cell r="N59">
            <v>1440788250</v>
          </cell>
        </row>
        <row r="60">
          <cell r="B60" t="str">
            <v>Kegiatan Pengadaan Sarana dan Prasarana Puskesmas</v>
          </cell>
          <cell r="C60" t="str">
            <v>Jumlah sarana dan prasarana puskesmas yang diadakan</v>
          </cell>
          <cell r="J60">
            <v>10</v>
          </cell>
          <cell r="K60">
            <v>6611171000</v>
          </cell>
          <cell r="L60" t="str">
            <v>Persentase  Sarana dan prasarana yang diadakan di puskesmas</v>
          </cell>
          <cell r="M60">
            <v>1</v>
          </cell>
          <cell r="N60">
            <v>5939648984</v>
          </cell>
        </row>
        <row r="61">
          <cell r="B61" t="str">
            <v>Program kemitraan peningkatan pelayanan kesehatan</v>
          </cell>
          <cell r="C61" t="str">
            <v>Jumlah penduduk yang memiliki jaminan kesehatan</v>
          </cell>
          <cell r="D61">
            <v>150000</v>
          </cell>
          <cell r="F61">
            <v>150000</v>
          </cell>
          <cell r="G61">
            <v>17723016700</v>
          </cell>
          <cell r="J61">
            <v>148736</v>
          </cell>
          <cell r="K61">
            <v>39730926000</v>
          </cell>
          <cell r="L61" t="str">
            <v xml:space="preserve">Jumlah penduduk yang memiliki jaminan kesehatan </v>
          </cell>
          <cell r="M61">
            <v>241000</v>
          </cell>
          <cell r="N61">
            <v>44455926000</v>
          </cell>
        </row>
        <row r="62">
          <cell r="B62" t="str">
            <v>Kegiatan Kemitraan Asuransi Kesehatan Masyarakat</v>
          </cell>
          <cell r="C62" t="str">
            <v>Jumlah penduduk yang memiliki Jaminan Kesehatan Nasional yang dibiayai oleh pemerintah Daerah kabupaten (jiwa)</v>
          </cell>
          <cell r="J62">
            <v>87379</v>
          </cell>
          <cell r="K62">
            <v>39520926000</v>
          </cell>
          <cell r="L62" t="str">
            <v>Jumlah penduduk yang memiliki Jaminan Kesehatan Nasional yang dibiayai oleh pemerintah Daerah kabupaten (jiwa)</v>
          </cell>
          <cell r="M62">
            <v>87379</v>
          </cell>
          <cell r="N62">
            <v>44455926000</v>
          </cell>
        </row>
        <row r="63">
          <cell r="C63" t="str">
            <v>Jumlah penduduk yang memiliki Jaminan Kesehatan Nasional yang dibiayai oleh pemerintah Daerah kabupaten dan propinsi</v>
          </cell>
          <cell r="J63">
            <v>68736</v>
          </cell>
          <cell r="L63" t="str">
            <v>Jumlah penduduk yang memiliki Jaminan Kesehatan Nasional yang dibiayai oleh pemerintah Daerah kabupaten dan propinsi</v>
          </cell>
          <cell r="M63">
            <v>68736</v>
          </cell>
        </row>
        <row r="64">
          <cell r="B64" t="str">
            <v>Program Pengadaan, Peningkatan Sarana Dan Prasarana Rumah Sakit/ Rumah Sakit Jiwa/Rumah Sakit Paru-Paru/  Rumah Sakit Mata</v>
          </cell>
          <cell r="C64" t="str">
            <v>Peningkatan sarana danprasarana rumah sakit</v>
          </cell>
          <cell r="J64">
            <v>0</v>
          </cell>
          <cell r="K64">
            <v>1300500000</v>
          </cell>
          <cell r="N64">
            <v>1300500000</v>
          </cell>
        </row>
        <row r="65">
          <cell r="B65" t="str">
            <v>Pembangunan Rumah Sakit</v>
          </cell>
          <cell r="C65" t="str">
            <v>Jumlah dokumen hasil studikelayakan pendirian rumah sakit</v>
          </cell>
          <cell r="J65">
            <v>0</v>
          </cell>
          <cell r="K65">
            <v>816000000</v>
          </cell>
          <cell r="N65">
            <v>816000000</v>
          </cell>
        </row>
        <row r="66">
          <cell r="B66" t="str">
            <v>DINAS PU</v>
          </cell>
        </row>
        <row r="67">
          <cell r="B67" t="str">
            <v>Program pembangunan jalan dan jembatan</v>
          </cell>
          <cell r="K67">
            <v>112554092420</v>
          </cell>
          <cell r="N67">
            <v>140643327040.45999</v>
          </cell>
        </row>
        <row r="69">
          <cell r="B69" t="str">
            <v>Pembangunan Jalan</v>
          </cell>
          <cell r="C69" t="str">
            <v>Panjang Jalan yang dibangun (km)</v>
          </cell>
          <cell r="J69">
            <v>69.45</v>
          </cell>
          <cell r="K69">
            <v>106392492420</v>
          </cell>
          <cell r="L69" t="str">
            <v>Panjang Jalan yang dibangun (km)</v>
          </cell>
          <cell r="M69">
            <v>69.45</v>
          </cell>
          <cell r="N69">
            <v>133517743045.06</v>
          </cell>
        </row>
        <row r="70">
          <cell r="B70" t="str">
            <v>Pembangunan Jembatan</v>
          </cell>
          <cell r="C70" t="str">
            <v>Tersedianya Jembatan</v>
          </cell>
          <cell r="J70">
            <v>0</v>
          </cell>
          <cell r="K70">
            <v>6161600000</v>
          </cell>
          <cell r="N70">
            <v>7125583995.3999996</v>
          </cell>
        </row>
        <row r="71">
          <cell r="B71" t="str">
            <v>Program Pengembangan dan Pengelolaan Jaringan Irigasi, Rawa dan Jaringan Pengairan lainnya</v>
          </cell>
          <cell r="D71">
            <v>51.21</v>
          </cell>
          <cell r="E71">
            <v>20858270705</v>
          </cell>
          <cell r="F71">
            <v>53.18</v>
          </cell>
          <cell r="G71">
            <v>23772109678</v>
          </cell>
          <cell r="K71">
            <v>45879818000</v>
          </cell>
          <cell r="N71">
            <v>27553852866.650002</v>
          </cell>
        </row>
        <row r="73">
          <cell r="B73" t="str">
            <v xml:space="preserve">Kegiatan Pembangunan Jaringan Air Bersih/Air Minum </v>
          </cell>
          <cell r="C73" t="str">
            <v>Panjang Jaringan Air Bersih yang di bangun</v>
          </cell>
          <cell r="J73" t="str">
            <v>6 keg</v>
          </cell>
          <cell r="K73">
            <v>5382500000</v>
          </cell>
          <cell r="N73">
            <v>1788660315.9400001</v>
          </cell>
        </row>
        <row r="74">
          <cell r="B74" t="str">
            <v>Pembangunan Reservoir</v>
          </cell>
          <cell r="C74" t="str">
            <v>Jumlah IPA yang dibangun</v>
          </cell>
          <cell r="J74">
            <v>3</v>
          </cell>
          <cell r="K74">
            <v>2866000000</v>
          </cell>
          <cell r="N74">
            <v>3267850000</v>
          </cell>
        </row>
        <row r="75">
          <cell r="B75" t="str">
            <v>Pembangunan Jaringan Irigasi</v>
          </cell>
          <cell r="C75" t="str">
            <v>Panjang Jaringan Yang Ditingkatkan (km)</v>
          </cell>
          <cell r="J75">
            <v>20</v>
          </cell>
          <cell r="K75">
            <v>28893618000</v>
          </cell>
          <cell r="N75">
            <v>17328607655.709999</v>
          </cell>
        </row>
        <row r="76">
          <cell r="B76" t="str">
            <v>Pembangunan Bendung</v>
          </cell>
          <cell r="C76" t="str">
            <v>Jumlah Bendung yang Bangun</v>
          </cell>
          <cell r="J76">
            <v>3</v>
          </cell>
          <cell r="K76">
            <v>5681000000</v>
          </cell>
          <cell r="N76">
            <v>1845661395</v>
          </cell>
        </row>
        <row r="77">
          <cell r="B77" t="str">
            <v>DINAS PERTANIAN</v>
          </cell>
        </row>
        <row r="78">
          <cell r="B78" t="str">
            <v>Program peningkatan produksi hasil peternakan</v>
          </cell>
          <cell r="C78" t="str">
            <v>Jumlah Populasi ternak Besar.Jumlah Populasi ternak Kecil.Jumlah Populasi Unggas</v>
          </cell>
          <cell r="D78" t="str">
            <v>- Jumlah populasi sapi = 14.010- Jumlah populasi kambing = 10.326- Jumlah populasi ayam = 382.503</v>
          </cell>
          <cell r="F78" t="str">
            <v>- Jumlah populasi sapi = 15.021.000- Jumlah populasi kambing = 13.454.000- Jumlah populasi ayam = 1.446.811.000</v>
          </cell>
          <cell r="G78">
            <v>4714885000</v>
          </cell>
          <cell r="J78" t="str">
            <v>Ternak Besar = 17818 ekorTernak Kecil = 31.27 ekorUnggas = 462.767 ekor</v>
          </cell>
          <cell r="K78">
            <v>3363726000</v>
          </cell>
        </row>
        <row r="79">
          <cell r="B79" t="str">
            <v>Pembibitan Dan Perawatan Ternak</v>
          </cell>
          <cell r="C79" t="str">
            <v>Jumlah ternak sapi yandigemukkan (ekor)</v>
          </cell>
          <cell r="J79">
            <v>500</v>
          </cell>
          <cell r="K79">
            <v>3274000000</v>
          </cell>
        </row>
        <row r="80">
          <cell r="B80" t="str">
            <v>Program Pengembangan Prasarana dan Sarana Pertanian</v>
          </cell>
          <cell r="C80" t="str">
            <v>Jumlah Alsintan yang diadakan. Panjang jaringan irigasi desa yangdibangun/direhab. PanjangJalan Usaha Tani/ Jalan Produksi yang dibentuk/ditingkatkan</v>
          </cell>
          <cell r="D80" t="str">
            <v>1,49</v>
          </cell>
          <cell r="E80">
            <v>0</v>
          </cell>
          <cell r="J80" t="str">
            <v>Alsintan=300Unit. Jides=10Km.Luas cetaksawah baru = 0 Ha</v>
          </cell>
          <cell r="K80">
            <v>19453303350</v>
          </cell>
        </row>
        <row r="81">
          <cell r="B81" t="str">
            <v>Kegiatan Pengembangan/Rehabilitasi  Sumber-Sumber Air</v>
          </cell>
          <cell r="C81" t="str">
            <v>Panjang jides yang dibangun/rehab (km)</v>
          </cell>
          <cell r="J81">
            <v>6</v>
          </cell>
          <cell r="K81">
            <v>9522189700</v>
          </cell>
        </row>
        <row r="82">
          <cell r="B82" t="str">
            <v>Kegiatan Fasilitasi Dan Penyediaan Alat Dan Mesin Pertanaian</v>
          </cell>
          <cell r="C82" t="str">
            <v>Jumlah Pengadaan Alsintan (unit)</v>
          </cell>
          <cell r="J82">
            <v>200</v>
          </cell>
          <cell r="K82">
            <v>2863900000</v>
          </cell>
        </row>
        <row r="83">
          <cell r="B83" t="str">
            <v>Kegiatan Pembangunan Dan Peningkatan Jalan Usaha Tani</v>
          </cell>
          <cell r="C83" t="str">
            <v>Panjang Jalan Usaha Tani yangdibangun/ditingkatkan</v>
          </cell>
          <cell r="J83">
            <v>25</v>
          </cell>
          <cell r="K83">
            <v>3803413150</v>
          </cell>
        </row>
        <row r="84">
          <cell r="B84" t="str">
            <v>Kegiatan Pembangunan Dan Peningkatan Jalan Produksi</v>
          </cell>
          <cell r="C84" t="str">
            <v>Panjang jalan Produksi yangdibangun/ditingkatkan (km)</v>
          </cell>
          <cell r="J84">
            <v>12</v>
          </cell>
          <cell r="K84">
            <v>2189500000</v>
          </cell>
        </row>
        <row r="85">
          <cell r="B85" t="str">
            <v>Program Peningkatan Produksi Tanaman Perkebunan</v>
          </cell>
          <cell r="C85" t="str">
            <v>Jumlah Produksi Lada (ton)Jumlah Produksi Kakao (ton)Jumlah Produksi Kelapa Sawit (ton)</v>
          </cell>
          <cell r="D85" t="str">
            <v>385412400245630</v>
          </cell>
          <cell r="E85">
            <v>0</v>
          </cell>
          <cell r="F85" t="str">
            <v>4.094.00013.597.000258.364.000</v>
          </cell>
          <cell r="G85">
            <v>518827500</v>
          </cell>
          <cell r="J85" t="str">
            <v>4.30116.147285.102</v>
          </cell>
          <cell r="K85">
            <v>5326616250</v>
          </cell>
        </row>
        <row r="86">
          <cell r="B86" t="str">
            <v>Kegiatan Ekstensifikasi, Intensifikasi Dan PeremajaanTanaman Kakao</v>
          </cell>
          <cell r="C86" t="str">
            <v>Jumlah Luasan Tanaman Kakaoyang diidentifikasikan /direhabilitasi/diremajakan (Ha)</v>
          </cell>
          <cell r="J86">
            <v>2000</v>
          </cell>
          <cell r="K86">
            <v>4258101250</v>
          </cell>
        </row>
        <row r="87">
          <cell r="B87" t="str">
            <v>DINAS KELAUTAN DAN PERIKANAN</v>
          </cell>
        </row>
        <row r="88">
          <cell r="B88" t="str">
            <v>Program Pengembangan Budidaya Perikanan</v>
          </cell>
          <cell r="C88" t="str">
            <v>Jumlah produksiPerikanan Budidaya (ton)</v>
          </cell>
          <cell r="D88">
            <v>42922</v>
          </cell>
          <cell r="F88">
            <v>44210000</v>
          </cell>
          <cell r="G88">
            <v>1657296400</v>
          </cell>
          <cell r="J88">
            <v>45497</v>
          </cell>
          <cell r="K88">
            <v>5734924650</v>
          </cell>
          <cell r="M88">
            <v>45497</v>
          </cell>
        </row>
        <row r="89">
          <cell r="B89" t="str">
            <v>Kegiatan Pembangunan Jalan Produksi Tambak</v>
          </cell>
          <cell r="C89" t="str">
            <v>Jumlah jalan produksi tambakyang dibangun (km)</v>
          </cell>
          <cell r="J89">
            <v>25</v>
          </cell>
          <cell r="K89">
            <v>1569230000</v>
          </cell>
        </row>
        <row r="90">
          <cell r="B90" t="str">
            <v xml:space="preserve">Kegiatan Pembangunan Jembatan Tambak Dan Plat Duiker </v>
          </cell>
          <cell r="C90" t="str">
            <v>Jumlah jembatan tambak yangdibangun (unit)</v>
          </cell>
          <cell r="J90">
            <v>5</v>
          </cell>
          <cell r="K90">
            <v>1757140000</v>
          </cell>
          <cell r="M90">
            <v>5</v>
          </cell>
        </row>
        <row r="91">
          <cell r="B91" t="str">
            <v>Kegiatan Pembangunan/Rehabilitasi  Sarana PrasaranaBudidaya</v>
          </cell>
          <cell r="C91" t="str">
            <v>Jumlah Balai Benih Ikan yangdirehab/dibangun (unit/paket)</v>
          </cell>
          <cell r="J91">
            <v>1</v>
          </cell>
          <cell r="K91">
            <v>1719889650</v>
          </cell>
          <cell r="M91">
            <v>1</v>
          </cell>
        </row>
        <row r="92">
          <cell r="B92" t="str">
            <v>Program pengembangan perikanan tangkap</v>
          </cell>
          <cell r="C92" t="str">
            <v>Jumlah produksi Perikanan Tangkap (ton)</v>
          </cell>
          <cell r="D92">
            <v>8659</v>
          </cell>
          <cell r="F92">
            <v>8702300</v>
          </cell>
          <cell r="G92">
            <v>7416554300</v>
          </cell>
          <cell r="J92">
            <v>8745.59</v>
          </cell>
          <cell r="K92">
            <v>9378642325</v>
          </cell>
        </row>
        <row r="93">
          <cell r="B93" t="str">
            <v>Kegiatan Pembangunan Tempat Pelelangan Ikan</v>
          </cell>
          <cell r="C93" t="str">
            <v>Jumlah Tambatan,TPI,fasilitaspokok dan penunjang PPI yangdibangun,direhab (Unit)</v>
          </cell>
          <cell r="J93">
            <v>1</v>
          </cell>
          <cell r="K93">
            <v>6026577325</v>
          </cell>
          <cell r="M93">
            <v>1</v>
          </cell>
        </row>
        <row r="94">
          <cell r="B94" t="str">
            <v>Kegiatan Pegembangan Sarana Prasarana Penangkapan Ikan</v>
          </cell>
          <cell r="C94" t="str">
            <v>Jumlah Bantuan MesinKetinting/Mesin tempel yang diadakan (Unit)</v>
          </cell>
          <cell r="J94">
            <v>40</v>
          </cell>
          <cell r="K94">
            <v>2389275000</v>
          </cell>
          <cell r="M94">
            <v>40</v>
          </cell>
        </row>
        <row r="95">
          <cell r="B95" t="str">
            <v>Kegiatan Pembangunan/Penerapan Teknologi PerikananTangkap</v>
          </cell>
          <cell r="C95" t="str">
            <v>Jumlah apartemen ikan yangdiadakan (Unit)</v>
          </cell>
          <cell r="J95">
            <v>2</v>
          </cell>
          <cell r="K95">
            <v>889000000</v>
          </cell>
          <cell r="M95">
            <v>2</v>
          </cell>
        </row>
        <row r="96">
          <cell r="B96" t="str">
            <v>Program Optimalisasi pengelolaan dan pemasaran produksi perikanan</v>
          </cell>
          <cell r="C96" t="str">
            <v>Jumlah produksiPengolahanikan  (ton)</v>
          </cell>
          <cell r="D96">
            <v>302.39999999999998</v>
          </cell>
          <cell r="F96">
            <v>303750</v>
          </cell>
          <cell r="G96">
            <v>1482852500</v>
          </cell>
          <cell r="J96">
            <v>305.27</v>
          </cell>
          <cell r="K96">
            <v>1919115000</v>
          </cell>
          <cell r="M96">
            <v>305.27</v>
          </cell>
        </row>
        <row r="97">
          <cell r="B97" t="str">
            <v>Kegiatan Optimalisasi Pengelolaan Dan Pemasaran HasilPerikanan</v>
          </cell>
          <cell r="C97" t="str">
            <v>Jumlah Sarana prasarana pokokdan Pendukung Industri perikanan yang dibangun/direhab/diadakan (Unit)</v>
          </cell>
          <cell r="J97">
            <v>20</v>
          </cell>
          <cell r="K97">
            <v>1426630000</v>
          </cell>
          <cell r="M97">
            <v>20</v>
          </cell>
        </row>
        <row r="98">
          <cell r="B98" t="str">
            <v>DPMPTSP</v>
          </cell>
        </row>
        <row r="99">
          <cell r="B99" t="str">
            <v>Program Peningkatan Promosi dan Kerjasama Investasi</v>
          </cell>
          <cell r="C99" t="str">
            <v>- persentase jumlah promosi yang dilaksanakan- Nilai investasi PMA $ dan PMDN Rp.</v>
          </cell>
          <cell r="D99" t="str">
            <v>0</v>
          </cell>
          <cell r="E99">
            <v>0</v>
          </cell>
          <cell r="F99" t="str">
            <v>0</v>
          </cell>
          <cell r="G99">
            <v>334386400</v>
          </cell>
          <cell r="J99" t="str">
            <v>n/a</v>
          </cell>
          <cell r="K99">
            <v>543029000</v>
          </cell>
          <cell r="M99">
            <v>557902300</v>
          </cell>
        </row>
        <row r="100">
          <cell r="B100" t="str">
            <v>Kegiatan Penyelenggaraan Pameran Investasi</v>
          </cell>
          <cell r="C100" t="str">
            <v>Jumlah keikutsertaan pameraninvestasi tingkat propinsiregional dan nasional</v>
          </cell>
          <cell r="J100" t="str">
            <v>n/a</v>
          </cell>
          <cell r="K100">
            <v>331030000</v>
          </cell>
          <cell r="M100">
            <v>0</v>
          </cell>
        </row>
        <row r="101">
          <cell r="B101" t="str">
            <v>Program Peningkatan Iklim Investasi dan Realisasi Investasi</v>
          </cell>
          <cell r="C101" t="str">
            <v>Jumlah minat dan rencana investasi (investor)</v>
          </cell>
          <cell r="D101">
            <v>25</v>
          </cell>
          <cell r="E101">
            <v>0</v>
          </cell>
          <cell r="F101">
            <v>30</v>
          </cell>
          <cell r="G101">
            <v>91747600</v>
          </cell>
          <cell r="J101" t="str">
            <v>n/a</v>
          </cell>
          <cell r="K101">
            <v>237077000</v>
          </cell>
          <cell r="M101">
            <v>519097000</v>
          </cell>
        </row>
        <row r="102">
          <cell r="B102" t="str">
            <v>Memfasilitasi Dan Koordinasi Kerjasama Di Bidang Investasi</v>
          </cell>
          <cell r="C102" t="str">
            <v>Jumlah UMKM perusahaan yangdifasilitasi</v>
          </cell>
          <cell r="J102" t="str">
            <v>n/a</v>
          </cell>
          <cell r="K102">
            <v>73879000</v>
          </cell>
        </row>
        <row r="103">
          <cell r="B103" t="str">
            <v>Penyusunan Cetak Biru (Master Plan) Pengembangan Penanaman Modal</v>
          </cell>
          <cell r="C103" t="str">
            <v>Database bidang penanamanmodal</v>
          </cell>
          <cell r="J103" t="str">
            <v>n/a</v>
          </cell>
          <cell r="K103">
            <v>84596000</v>
          </cell>
        </row>
        <row r="104">
          <cell r="B104" t="str">
            <v>Program Pengawasan dan Pengendalian PM dan PTSP</v>
          </cell>
          <cell r="C104" t="str">
            <v>persentase PMA dan PMDN yang dibina</v>
          </cell>
          <cell r="D104" t="str">
            <v>0</v>
          </cell>
          <cell r="E104">
            <v>0</v>
          </cell>
          <cell r="F104" t="str">
            <v>0</v>
          </cell>
          <cell r="G104">
            <v>0</v>
          </cell>
          <cell r="J104" t="str">
            <v>n/a</v>
          </cell>
          <cell r="K104">
            <v>0</v>
          </cell>
        </row>
      </sheetData>
      <sheetData sheetId="5"/>
      <sheetData sheetId="6"/>
      <sheetData sheetId="7">
        <row r="3">
          <cell r="B3" t="str">
            <v>DINAS PENDIDIKAN</v>
          </cell>
          <cell r="J3" t="str">
            <v>Target</v>
          </cell>
          <cell r="K3" t="str">
            <v>Anggaran</v>
          </cell>
        </row>
        <row r="4">
          <cell r="B4" t="str">
            <v>Program Pendidikan Anak Usia Dini</v>
          </cell>
          <cell r="C4" t="str">
            <v>APK PAUD formal dan NonFormal</v>
          </cell>
          <cell r="D4">
            <v>0</v>
          </cell>
          <cell r="E4">
            <v>0</v>
          </cell>
          <cell r="F4">
            <v>0</v>
          </cell>
          <cell r="G4">
            <v>1559495000</v>
          </cell>
          <cell r="J4">
            <v>0.49</v>
          </cell>
          <cell r="K4">
            <v>3575607600</v>
          </cell>
        </row>
        <row r="5">
          <cell r="B5" t="str">
            <v xml:space="preserve">Kegiatan Penambahan Ruang Kelas Sekolah </v>
          </cell>
          <cell r="C5" t="str">
            <v>Jumlah RKB yang dibangun</v>
          </cell>
          <cell r="J5">
            <v>8</v>
          </cell>
          <cell r="K5">
            <v>1667125000</v>
          </cell>
        </row>
        <row r="6">
          <cell r="B6" t="str">
            <v>Kegiatan Penyelenggaraan Pendidikan Anak Usia Dini</v>
          </cell>
          <cell r="C6" t="str">
            <v>Jumlah TK yang mendapatkanpelayanan PAUD</v>
          </cell>
          <cell r="J6">
            <v>11</v>
          </cell>
          <cell r="K6">
            <v>607875000</v>
          </cell>
        </row>
        <row r="7">
          <cell r="B7" t="str">
            <v xml:space="preserve">Kegiatan Pembangunan Pagar Sekolah </v>
          </cell>
          <cell r="C7" t="str">
            <v>Pagar sekolah yang dibangun</v>
          </cell>
          <cell r="J7">
            <v>0</v>
          </cell>
          <cell r="K7">
            <v>19866600</v>
          </cell>
        </row>
        <row r="8">
          <cell r="B8" t="str">
            <v>Program Wajib Belajar Pendidikan Dasar Sembilan Tahun</v>
          </cell>
          <cell r="C8" t="str">
            <v>AK SD</v>
          </cell>
          <cell r="D8">
            <v>80</v>
          </cell>
          <cell r="F8">
            <v>84</v>
          </cell>
          <cell r="G8">
            <v>88822422831</v>
          </cell>
          <cell r="J8">
            <v>99.44</v>
          </cell>
          <cell r="K8">
            <v>96542666148</v>
          </cell>
        </row>
        <row r="9">
          <cell r="C9" t="str">
            <v>AK SMP</v>
          </cell>
          <cell r="D9">
            <v>20</v>
          </cell>
          <cell r="F9">
            <v>20</v>
          </cell>
          <cell r="J9">
            <v>98.87</v>
          </cell>
        </row>
        <row r="10">
          <cell r="C10" t="str">
            <v>AM SD</v>
          </cell>
          <cell r="D10">
            <v>122</v>
          </cell>
          <cell r="F10">
            <v>135</v>
          </cell>
          <cell r="J10">
            <v>90.22</v>
          </cell>
        </row>
        <row r="11">
          <cell r="C11" t="str">
            <v>AM SMP</v>
          </cell>
          <cell r="D11">
            <v>51.98</v>
          </cell>
          <cell r="F11">
            <v>51.98</v>
          </cell>
          <cell r="J11">
            <v>93.54</v>
          </cell>
        </row>
        <row r="12">
          <cell r="C12" t="str">
            <v>APK SD</v>
          </cell>
          <cell r="D12">
            <v>50</v>
          </cell>
          <cell r="F12">
            <v>50</v>
          </cell>
          <cell r="J12">
            <v>108.6</v>
          </cell>
        </row>
        <row r="13">
          <cell r="C13" t="str">
            <v>APK SMP</v>
          </cell>
          <cell r="D13">
            <v>50</v>
          </cell>
          <cell r="F13">
            <v>50</v>
          </cell>
          <cell r="J13">
            <v>104.03</v>
          </cell>
        </row>
        <row r="14">
          <cell r="C14" t="str">
            <v>APM SD</v>
          </cell>
          <cell r="D14">
            <v>41.85</v>
          </cell>
          <cell r="F14">
            <v>42.3</v>
          </cell>
          <cell r="J14">
            <v>99.1</v>
          </cell>
        </row>
        <row r="15">
          <cell r="C15" t="str">
            <v>APM SMP</v>
          </cell>
          <cell r="D15">
            <v>70</v>
          </cell>
          <cell r="F15">
            <v>70</v>
          </cell>
          <cell r="J15">
            <v>81.34</v>
          </cell>
        </row>
        <row r="16">
          <cell r="C16" t="str">
            <v>APS 7-12 thn</v>
          </cell>
          <cell r="J16">
            <v>95.22</v>
          </cell>
        </row>
        <row r="17">
          <cell r="C17" t="str">
            <v>APS 13-15 thn</v>
          </cell>
          <cell r="J17">
            <v>96.44</v>
          </cell>
        </row>
        <row r="18">
          <cell r="C18" t="str">
            <v>APtS SD</v>
          </cell>
          <cell r="J18">
            <v>0.23</v>
          </cell>
        </row>
        <row r="19">
          <cell r="C19" t="str">
            <v>APtS SMP</v>
          </cell>
          <cell r="J19">
            <v>0.39</v>
          </cell>
        </row>
        <row r="20">
          <cell r="B20" t="str">
            <v xml:space="preserve">Kegiatan Penambahan Ruang Kelas Sekolah </v>
          </cell>
          <cell r="C20" t="str">
            <v>Jumlah RKB SD yang dibangun</v>
          </cell>
          <cell r="J20">
            <v>51</v>
          </cell>
          <cell r="K20">
            <v>15167388269</v>
          </cell>
        </row>
        <row r="21">
          <cell r="C21" t="str">
            <v>Jumlah RKB SMP yang dibangun</v>
          </cell>
          <cell r="J21">
            <v>22</v>
          </cell>
        </row>
        <row r="22">
          <cell r="B22" t="str">
            <v>Kegiatan Penyediaan Bantuan Operasional Sekolah (Bos) Jenjang SD/MI/SDLB Dan SMP/MTS Serta Pesantren Salafiyah Dan Satuan Pendidikan NonIslam Setara SD Dan SMP</v>
          </cell>
          <cell r="C22" t="str">
            <v>Jumlah sekolah penerima dana BOS</v>
          </cell>
          <cell r="J22">
            <v>0</v>
          </cell>
          <cell r="K22">
            <v>36436064000</v>
          </cell>
        </row>
        <row r="23">
          <cell r="B23" t="str">
            <v>Kegiatan Pembangunan Pagar Sekolah</v>
          </cell>
          <cell r="C23" t="str">
            <v>Kegiatan Panjang  pagar SD yang dibangun</v>
          </cell>
          <cell r="J23">
            <v>3000</v>
          </cell>
          <cell r="K23">
            <v>6169343669</v>
          </cell>
        </row>
        <row r="24">
          <cell r="C24" t="str">
            <v>Kegiatan Panjang  pagar SMP yang dibangun</v>
          </cell>
          <cell r="J24">
            <v>1000</v>
          </cell>
        </row>
        <row r="25">
          <cell r="B25" t="str">
            <v>Kegiatan Pelayanan Pendidikan Gratis</v>
          </cell>
          <cell r="C25" t="str">
            <v>Jumlah sekolah yang menerimaDana Operasional PendidikanGratis SD sederajat</v>
          </cell>
          <cell r="J25">
            <v>211</v>
          </cell>
          <cell r="K25">
            <v>10598605800</v>
          </cell>
        </row>
        <row r="26">
          <cell r="B26" t="str">
            <v>Program Pendidikan Non Formal</v>
          </cell>
          <cell r="C26" t="str">
            <v>ANGKA MELEK HURUF</v>
          </cell>
          <cell r="D26">
            <v>0</v>
          </cell>
          <cell r="E26">
            <v>0</v>
          </cell>
          <cell r="F26">
            <v>0</v>
          </cell>
          <cell r="G26">
            <v>1013632500</v>
          </cell>
          <cell r="J26">
            <v>97.33</v>
          </cell>
          <cell r="K26">
            <v>861962500</v>
          </cell>
        </row>
        <row r="27">
          <cell r="B27" t="str">
            <v>Kegiatan Pemberian Bantuan Operasional Pendidikan NonFormal</v>
          </cell>
          <cell r="C27" t="str">
            <v>Jumlah waraga belajar kejar pakat A,B dan C</v>
          </cell>
          <cell r="J27" t="str">
            <v>Paket A=40 org,Pakt B 100 org,Paket C 125 org</v>
          </cell>
          <cell r="K27">
            <v>395500000</v>
          </cell>
        </row>
        <row r="28">
          <cell r="B28" t="str">
            <v>Kegiatan Pelaksanaan Ujian Sekolah dan Ujian Nasional Kesetaraan</v>
          </cell>
          <cell r="C28" t="str">
            <v>Jumlah peserta ujian kesetaraan</v>
          </cell>
          <cell r="J28">
            <v>225</v>
          </cell>
          <cell r="K28">
            <v>197902500</v>
          </cell>
        </row>
        <row r="29">
          <cell r="B29" t="str">
            <v>Program Peningkatan Mutu Pendidik dan Tenaga Kependidikan</v>
          </cell>
          <cell r="C29" t="str">
            <v>Persentase Peningkatan mutu guru mata pelajaran (%)</v>
          </cell>
          <cell r="D29">
            <v>0</v>
          </cell>
          <cell r="E29">
            <v>0</v>
          </cell>
          <cell r="F29">
            <v>0</v>
          </cell>
          <cell r="G29">
            <v>672081000</v>
          </cell>
          <cell r="J29">
            <v>0</v>
          </cell>
          <cell r="K29">
            <v>751749000</v>
          </cell>
        </row>
        <row r="30">
          <cell r="C30" t="str">
            <v>Guru bersertifikat</v>
          </cell>
          <cell r="J30">
            <v>73</v>
          </cell>
        </row>
        <row r="31">
          <cell r="C31" t="str">
            <v>Guru berkualifikasi S-1/D-IV</v>
          </cell>
          <cell r="J31">
            <v>89</v>
          </cell>
        </row>
        <row r="32">
          <cell r="C32" t="str">
            <v>Rasio guru:murid SD</v>
          </cell>
          <cell r="J32">
            <v>32</v>
          </cell>
        </row>
        <row r="33">
          <cell r="C33" t="str">
            <v>Rasio guru:murid SMP</v>
          </cell>
          <cell r="J33">
            <v>36</v>
          </cell>
        </row>
        <row r="34">
          <cell r="B34" t="str">
            <v>Kegiatan Pelaksanaan Sertifikasi Pendidik</v>
          </cell>
          <cell r="C34" t="str">
            <v>Jumlah peserta sosialisasi</v>
          </cell>
          <cell r="J34">
            <v>206</v>
          </cell>
          <cell r="K34">
            <v>90370000</v>
          </cell>
        </row>
        <row r="35">
          <cell r="B35" t="str">
            <v>Kegiatan Pembinaan kelompok kerja guru</v>
          </cell>
          <cell r="C35" t="str">
            <v>Jumlah guru pemandu tiap mata pelajaran</v>
          </cell>
          <cell r="J35">
            <v>362</v>
          </cell>
          <cell r="K35">
            <v>132548000</v>
          </cell>
        </row>
        <row r="36">
          <cell r="B36" t="str">
            <v>Kegiatan Pembinaan kelompok kerja guru</v>
          </cell>
          <cell r="C36" t="str">
            <v>Jumlah guru pemandu tiap mata pelajaran</v>
          </cell>
          <cell r="J36">
            <v>362</v>
          </cell>
          <cell r="K36">
            <v>132498000</v>
          </cell>
        </row>
        <row r="37">
          <cell r="B37" t="str">
            <v>Pengembangan Sistem Penghargaan Dan Perlindungan Terhadap Profesi Pendidik</v>
          </cell>
          <cell r="C37" t="str">
            <v>Jumlah guru mengikuti lomba guru berprestasi</v>
          </cell>
          <cell r="J37">
            <v>256</v>
          </cell>
          <cell r="K37">
            <v>119637000</v>
          </cell>
        </row>
        <row r="38">
          <cell r="B38" t="str">
            <v>Pembinaan Musyawarah Guru Mata Pelajaran</v>
          </cell>
          <cell r="C38" t="str">
            <v>Jumlah guru mata pelajaran yang bermusyawarah</v>
          </cell>
          <cell r="J38">
            <v>585</v>
          </cell>
          <cell r="K38">
            <v>138715000</v>
          </cell>
        </row>
        <row r="39">
          <cell r="B39" t="str">
            <v>Program Manajemen Pelayanan Pendidikan</v>
          </cell>
          <cell r="C39" t="str">
            <v>Persentase angka partisipasi pendidikan tinggi</v>
          </cell>
          <cell r="D39">
            <v>0</v>
          </cell>
          <cell r="E39">
            <v>0</v>
          </cell>
          <cell r="F39">
            <v>0</v>
          </cell>
          <cell r="G39">
            <v>19982650000</v>
          </cell>
          <cell r="J39">
            <v>0.2</v>
          </cell>
          <cell r="K39">
            <v>16324360500</v>
          </cell>
        </row>
        <row r="40">
          <cell r="B40" t="str">
            <v>Kegiatan Pelaksanaan Kerjasama Secara Kelembagaan DiBidang Pendidikan</v>
          </cell>
          <cell r="C40" t="str">
            <v>Jumlah mahasiswa menerima bantuan pendidikan tinggi</v>
          </cell>
          <cell r="J40">
            <v>3875</v>
          </cell>
          <cell r="K40">
            <v>15678905000</v>
          </cell>
        </row>
        <row r="41">
          <cell r="B41" t="str">
            <v>Kegiatan Pembinaan Dewan Pendidikan</v>
          </cell>
          <cell r="C41" t="str">
            <v>Jumlah program dewan pendidikan</v>
          </cell>
          <cell r="J41">
            <v>1</v>
          </cell>
          <cell r="K41">
            <v>410187500</v>
          </cell>
        </row>
        <row r="42">
          <cell r="B42" t="str">
            <v>Penyediaan Jasa Guru PTT dan Guru Kontrak  (Berdasarkan UU ASN berubah nama menjadi P3K)</v>
          </cell>
          <cell r="C42" t="str">
            <v>Jumlah Guru Non PNS Upahjasa daerah terpencil dan guru agama menerima Insentif</v>
          </cell>
        </row>
        <row r="43">
          <cell r="C43" t="str">
            <v>Upah jasa Tenaga Kependiikan</v>
          </cell>
          <cell r="J43">
            <v>89</v>
          </cell>
        </row>
        <row r="44">
          <cell r="C44" t="str">
            <v>Upah jasa  guru daerah terpencil</v>
          </cell>
          <cell r="J44">
            <v>146</v>
          </cell>
        </row>
        <row r="45">
          <cell r="C45" t="str">
            <v>Upah jasa guru agama</v>
          </cell>
          <cell r="J45">
            <v>52</v>
          </cell>
        </row>
        <row r="46">
          <cell r="C46" t="str">
            <v>Honor daerah</v>
          </cell>
          <cell r="J46">
            <v>0</v>
          </cell>
        </row>
        <row r="47">
          <cell r="B47" t="str">
            <v>DINAS KESEHATAN</v>
          </cell>
        </row>
        <row r="48">
          <cell r="B48" t="str">
            <v>Program Standarisasi Pelayanan Kesehatan</v>
          </cell>
          <cell r="C48" t="str">
            <v>Peningkatan Pelayanan Standarisasi Kesehatan</v>
          </cell>
          <cell r="D48" t="str">
            <v>- 7- 50</v>
          </cell>
          <cell r="F48" t="str">
            <v>- 7- 50</v>
          </cell>
          <cell r="G48">
            <v>13049940580</v>
          </cell>
          <cell r="K48">
            <v>13899362040</v>
          </cell>
        </row>
        <row r="49">
          <cell r="B49" t="str">
            <v>Kegiatan Evaluasi Dan Pengembangan Standar PelayananKesehatan</v>
          </cell>
          <cell r="C49" t="str">
            <v>Terlaksananya klaim Dana Kapitasi JKN</v>
          </cell>
          <cell r="J49">
            <v>1</v>
          </cell>
          <cell r="K49">
            <v>12361681540</v>
          </cell>
        </row>
        <row r="50">
          <cell r="B50" t="str">
            <v xml:space="preserve">Kegiatan Peningkatan Kualitas Pelayanan Kesehatan </v>
          </cell>
          <cell r="C50" t="str">
            <v>Jumlah Puskesmas yang terakreditasi (PKM)</v>
          </cell>
          <cell r="J50">
            <v>3</v>
          </cell>
          <cell r="K50">
            <v>1274316000</v>
          </cell>
        </row>
        <row r="51">
          <cell r="C51" t="str">
            <v>Pembinaan SP2TP (PKM)</v>
          </cell>
          <cell r="J51">
            <v>17</v>
          </cell>
        </row>
        <row r="52">
          <cell r="C52" t="str">
            <v>Pembinaan Manajemen Puskesmas (PKM)</v>
          </cell>
          <cell r="J52">
            <v>17</v>
          </cell>
        </row>
        <row r="53">
          <cell r="C53" t="str">
            <v>Pembinaan tenaga teladan (PKM)</v>
          </cell>
          <cell r="J53">
            <v>17</v>
          </cell>
        </row>
        <row r="54">
          <cell r="C54" t="str">
            <v>Penilaian tenaga teladan (PKM)</v>
          </cell>
          <cell r="J54">
            <v>17</v>
          </cell>
        </row>
        <row r="55">
          <cell r="C55" t="str">
            <v>Penyusunan makalah tenaga kesehatan (PKM)</v>
          </cell>
          <cell r="J55">
            <v>17</v>
          </cell>
        </row>
        <row r="56">
          <cell r="B56" t="str">
            <v>Kegiatan Peningkatan Standarisasi Pelayanan Kesehatan</v>
          </cell>
          <cell r="C56" t="str">
            <v>Jumlah masyarakat yang mendapatkan pelayanan</v>
          </cell>
          <cell r="J56">
            <v>1</v>
          </cell>
          <cell r="K56">
            <v>1033891500</v>
          </cell>
        </row>
        <row r="57">
          <cell r="B57" t="str">
            <v>Program pengadaan, peningkatan dan perbaikan sarana dan prasarana puskesmas/ puskemas pembantu dan jaringannya</v>
          </cell>
          <cell r="C57" t="str">
            <v>Peningkatan dan Perbaikan Sarana dan Prasarana Puskesmas/Puskesmas Pembantu dan Jaringannya</v>
          </cell>
          <cell r="D57">
            <v>15</v>
          </cell>
          <cell r="F57">
            <v>15</v>
          </cell>
          <cell r="G57">
            <v>23513084679</v>
          </cell>
          <cell r="J57">
            <v>17</v>
          </cell>
          <cell r="K57">
            <v>16019868600</v>
          </cell>
        </row>
        <row r="58">
          <cell r="B58" t="str">
            <v>Kegiatan Pembangunan Puskesmas</v>
          </cell>
          <cell r="C58" t="str">
            <v>Jumlah Puskesmas yang Terbangun</v>
          </cell>
          <cell r="J58">
            <v>0</v>
          </cell>
          <cell r="K58">
            <v>4708000000</v>
          </cell>
        </row>
        <row r="59">
          <cell r="B59" t="str">
            <v>Kegiatan Pembangunan Puskesmas Pembantu</v>
          </cell>
          <cell r="C59" t="str">
            <v>Pembangunan Puskesmas Pembantu (pustu)</v>
          </cell>
          <cell r="J59">
            <v>0</v>
          </cell>
          <cell r="K59">
            <v>990760100</v>
          </cell>
        </row>
        <row r="60">
          <cell r="B60" t="str">
            <v>KegiatanPengadaan Puskesmas Keliling</v>
          </cell>
          <cell r="C60" t="str">
            <v>Jumlah Puskesmas keliling yang diadakan</v>
          </cell>
          <cell r="J60">
            <v>0</v>
          </cell>
          <cell r="K60">
            <v>2403800000</v>
          </cell>
        </row>
        <row r="61">
          <cell r="B61" t="str">
            <v>Kegiatan Pengadaan Sarana dan Prasarana Puskesmas</v>
          </cell>
          <cell r="C61" t="str">
            <v>Jumlah sarana dan prasarana puskesmas yang diadakan</v>
          </cell>
          <cell r="J61">
            <v>10</v>
          </cell>
          <cell r="K61">
            <v>6611171000</v>
          </cell>
        </row>
        <row r="62">
          <cell r="B62" t="str">
            <v>Program kemitraan peningkatan pelayanan kesehatan</v>
          </cell>
          <cell r="C62" t="str">
            <v>Peningkatan pelayanankesehatan</v>
          </cell>
          <cell r="D62">
            <v>150000</v>
          </cell>
          <cell r="F62">
            <v>150000</v>
          </cell>
          <cell r="G62">
            <v>17723016700</v>
          </cell>
          <cell r="J62">
            <v>0</v>
          </cell>
          <cell r="K62">
            <v>39730926000</v>
          </cell>
        </row>
        <row r="63">
          <cell r="B63" t="str">
            <v>Kegiatan Kemitraan Asuransi Kesehatan Masyarakat</v>
          </cell>
          <cell r="C63" t="str">
            <v>Jumlah Penduduk yang belum memiliki Jaminan Kesehatan (jiwa)</v>
          </cell>
          <cell r="J63">
            <v>68736</v>
          </cell>
          <cell r="K63">
            <v>39520926000</v>
          </cell>
        </row>
        <row r="64">
          <cell r="B64" t="str">
            <v>Program Pengadaan, Peningkatan Sarana Dan Prasarana Rumah Sakit/ Rumah Sakit Jiwa/Rumah Sakit Paru-Paru/  Rumah Sakit Mata</v>
          </cell>
          <cell r="C64" t="str">
            <v>Peningkatan sarana danprasarana rumah sakit</v>
          </cell>
          <cell r="K64">
            <v>1300500000</v>
          </cell>
        </row>
        <row r="65">
          <cell r="B65" t="str">
            <v>Pembangunan Rumah Sakit</v>
          </cell>
          <cell r="C65" t="str">
            <v>Jumlah dokumen hasil studikelayakan pendirian rumah sakit</v>
          </cell>
          <cell r="K65">
            <v>816000000</v>
          </cell>
        </row>
        <row r="66">
          <cell r="B66" t="str">
            <v>DINAS PU</v>
          </cell>
        </row>
        <row r="67">
          <cell r="B67" t="str">
            <v>Program pembangunan jalan dan jembatan</v>
          </cell>
          <cell r="C67" t="str">
            <v>Jumlah jembatan dalam kondisi baik (unit)</v>
          </cell>
          <cell r="D67">
            <v>163</v>
          </cell>
          <cell r="E67">
            <v>202114968693</v>
          </cell>
          <cell r="F67">
            <v>173</v>
          </cell>
          <cell r="G67">
            <v>177466055509</v>
          </cell>
          <cell r="K67">
            <v>112554092420</v>
          </cell>
        </row>
        <row r="68">
          <cell r="C68" t="str">
            <v>Proporsi panjang jaringan jalan dalam kondisi baik (km)</v>
          </cell>
          <cell r="D68">
            <v>1329.79</v>
          </cell>
          <cell r="F68">
            <v>1396.28</v>
          </cell>
        </row>
        <row r="69">
          <cell r="B69" t="str">
            <v>Pembangunan Jalan</v>
          </cell>
          <cell r="C69" t="str">
            <v>Panjang Jalan ditingkatkan -Aspal  (Km)</v>
          </cell>
          <cell r="J69">
            <v>28.5</v>
          </cell>
          <cell r="K69">
            <v>106392492420</v>
          </cell>
        </row>
        <row r="70">
          <cell r="B70" t="str">
            <v>Pembangunan Jembatan</v>
          </cell>
          <cell r="C70" t="str">
            <v>Jumlah jembatan yang dibangun(Unit)</v>
          </cell>
          <cell r="J70">
            <v>4</v>
          </cell>
          <cell r="K70">
            <v>6161600000</v>
          </cell>
        </row>
        <row r="71">
          <cell r="B71" t="str">
            <v>Program Pengembangan dan Pengelolaan Jaringan Irigasi, Rawa dan Jaringan Pengairan lainnya</v>
          </cell>
          <cell r="D71">
            <v>51.21</v>
          </cell>
          <cell r="E71">
            <v>20858270705</v>
          </cell>
          <cell r="F71">
            <v>53.18</v>
          </cell>
          <cell r="G71">
            <v>23772109678</v>
          </cell>
          <cell r="K71">
            <v>45879818000</v>
          </cell>
        </row>
        <row r="73">
          <cell r="B73" t="str">
            <v xml:space="preserve">Kegiatan Pembangunan Jaringan Air Bersih/Air Minum </v>
          </cell>
          <cell r="C73" t="str">
            <v>Jumlah kegiatan pembangunanair bersih/minum</v>
          </cell>
          <cell r="J73">
            <v>6</v>
          </cell>
          <cell r="K73">
            <v>5382500000</v>
          </cell>
        </row>
        <row r="74">
          <cell r="B74" t="str">
            <v>Pembangunan Reservoir</v>
          </cell>
          <cell r="C74" t="str">
            <v>Jumlah kegiatan pembangunanreservoir</v>
          </cell>
          <cell r="J74">
            <v>6</v>
          </cell>
          <cell r="K74">
            <v>2866000000</v>
          </cell>
        </row>
        <row r="75">
          <cell r="B75" t="str">
            <v>Pembangunan Jaringan Irigasi</v>
          </cell>
          <cell r="C75" t="str">
            <v>Panjang jaringan yangditingkatkan (km)</v>
          </cell>
          <cell r="J75">
            <v>20</v>
          </cell>
          <cell r="K75">
            <v>28893618000</v>
          </cell>
        </row>
        <row r="76">
          <cell r="B76" t="str">
            <v>Pembangunan Bendung</v>
          </cell>
          <cell r="C76" t="str">
            <v>Jumlah bendung yang dibangun</v>
          </cell>
          <cell r="J76">
            <v>5</v>
          </cell>
          <cell r="K76">
            <v>5681000000</v>
          </cell>
        </row>
        <row r="77">
          <cell r="B77" t="str">
            <v>DINAS PERTANIAN</v>
          </cell>
        </row>
        <row r="78">
          <cell r="B78" t="str">
            <v>Program peningkatan produksi hasil peternakan</v>
          </cell>
          <cell r="C78" t="str">
            <v>Jumlah Populasi ternak Besar.Jumlah Populasi ternak Kecil.Jumlah Populasi Unggas</v>
          </cell>
          <cell r="D78" t="str">
            <v>- Jumlah populasi sapi = 14.010- Jumlah populasi kambing = 10.326- Jumlah populasi ayam = 382.503</v>
          </cell>
          <cell r="F78" t="str">
            <v>- Jumlah populasi sapi = 15.021.000- Jumlah populasi kambing = 13.454.000- Jumlah populasi ayam = 1.446.811.000</v>
          </cell>
          <cell r="G78">
            <v>4714885000</v>
          </cell>
          <cell r="J78" t="str">
            <v>Ternak Besar = 17818 ekorTernak Kecil = 31.27 ekorUnggas = 462.767 ekor</v>
          </cell>
          <cell r="K78">
            <v>3363726000</v>
          </cell>
        </row>
        <row r="79">
          <cell r="B79" t="str">
            <v>Pembibitan Dan Perawatan Ternak</v>
          </cell>
          <cell r="C79" t="str">
            <v>Jumlah ternak sapi yandigemukkan (ekor)</v>
          </cell>
          <cell r="J79">
            <v>500</v>
          </cell>
          <cell r="K79">
            <v>3274000000</v>
          </cell>
        </row>
        <row r="80">
          <cell r="B80" t="str">
            <v>Program Pengembangan Prasarana dan Sarana Pertanian</v>
          </cell>
          <cell r="C80" t="str">
            <v>Jumlah Alsintan yang diadakan. Panjang jaringan irigasi desa yangdibangun/direhab. PanjangJalan Usaha Tani/ Jalan Produksi yang dibentuk/ditingkatkan</v>
          </cell>
          <cell r="D80" t="str">
            <v>1,49</v>
          </cell>
          <cell r="E80">
            <v>0</v>
          </cell>
          <cell r="J80" t="str">
            <v>Alsintan=300Unit. Jides=10Km.Luas cetaksawah baru = 0 Ha</v>
          </cell>
          <cell r="K80">
            <v>19453303350</v>
          </cell>
        </row>
        <row r="81">
          <cell r="B81" t="str">
            <v>Kegiatan Pengembangan/Rehabilitasi  Sumber-Sumber Air</v>
          </cell>
          <cell r="C81" t="str">
            <v>Panjang jides yang dibangun/rehab (km)</v>
          </cell>
          <cell r="J81">
            <v>6</v>
          </cell>
          <cell r="K81">
            <v>9522189700</v>
          </cell>
        </row>
        <row r="82">
          <cell r="B82" t="str">
            <v>Kegiatan Fasilitasi Dan Penyediaan Alat Dan Mesin Pertanaian</v>
          </cell>
          <cell r="C82" t="str">
            <v>Jumlah Pengadaan Alsintan (unit)</v>
          </cell>
          <cell r="J82">
            <v>200</v>
          </cell>
          <cell r="K82">
            <v>2863900000</v>
          </cell>
        </row>
        <row r="83">
          <cell r="B83" t="str">
            <v>Kegiatan Pembangunan Dan Peningkatan Jalan Usaha Tani</v>
          </cell>
          <cell r="C83" t="str">
            <v>Panjang Jalan Usaha Tani yangdibangun/ditingkatkan</v>
          </cell>
          <cell r="J83">
            <v>25</v>
          </cell>
          <cell r="K83">
            <v>3803413150</v>
          </cell>
        </row>
        <row r="84">
          <cell r="B84" t="str">
            <v>Kegiatan Pembangunan Dan Peningkatan Jalan Produksi</v>
          </cell>
          <cell r="C84" t="str">
            <v>Panjang jalan Produksi yangdibangun/ditingkatkan (km)</v>
          </cell>
          <cell r="J84">
            <v>12</v>
          </cell>
          <cell r="K84">
            <v>2189500000</v>
          </cell>
        </row>
        <row r="85">
          <cell r="B85" t="str">
            <v>Program Peningkatan Produksi Tanaman Perkebunan</v>
          </cell>
          <cell r="C85" t="str">
            <v>Jumlah Produksi Lada (ton)Jumlah Produksi Kakao (ton)Jumlah Produksi Kelapa Sawit (ton)</v>
          </cell>
          <cell r="D85" t="str">
            <v>385412400245630</v>
          </cell>
          <cell r="E85">
            <v>0</v>
          </cell>
          <cell r="F85" t="str">
            <v>4.094.00013.597.000258.364.000</v>
          </cell>
          <cell r="G85">
            <v>518827500</v>
          </cell>
          <cell r="J85" t="str">
            <v>4.30116.147285.102</v>
          </cell>
          <cell r="K85">
            <v>5326616250</v>
          </cell>
        </row>
        <row r="86">
          <cell r="B86" t="str">
            <v>Kegiatan Ekstensifikasi, Intensifikasi Dan PeremajaanTanaman Kakao</v>
          </cell>
          <cell r="C86" t="str">
            <v>Jumlah Luasan Tanaman Kakaoyang diidentifikasikan /direhabilitasi/diremajakan (Ha)</v>
          </cell>
          <cell r="J86">
            <v>2000</v>
          </cell>
          <cell r="K86">
            <v>4258101250</v>
          </cell>
        </row>
        <row r="87">
          <cell r="B87" t="str">
            <v>DINAS KELAUTAN DAN PERIKANAN</v>
          </cell>
        </row>
        <row r="88">
          <cell r="B88" t="str">
            <v>Program Pengembangan Budidaya Perikanan</v>
          </cell>
          <cell r="C88" t="str">
            <v>Jumlah produksiPerikanan Budidaya (ton)</v>
          </cell>
          <cell r="D88">
            <v>42922</v>
          </cell>
          <cell r="F88">
            <v>44210000</v>
          </cell>
          <cell r="G88">
            <v>1657296400</v>
          </cell>
          <cell r="J88">
            <v>45497</v>
          </cell>
          <cell r="K88">
            <v>6339004650</v>
          </cell>
        </row>
        <row r="89">
          <cell r="B89" t="str">
            <v>Kegiatan Pembangunan Jalan Produksi Tambak</v>
          </cell>
          <cell r="C89" t="str">
            <v>Jumlah jalan produksi tambakyang dibangun (km)</v>
          </cell>
          <cell r="J89">
            <v>25</v>
          </cell>
          <cell r="K89">
            <v>2203740000</v>
          </cell>
        </row>
        <row r="90">
          <cell r="B90" t="str">
            <v xml:space="preserve">Kegiatan Pembangunan Jembatan Tambak Dan Plat Duiker </v>
          </cell>
          <cell r="C90" t="str">
            <v>Jumlah jembatan tambak yangdibangun (unit)</v>
          </cell>
          <cell r="J90">
            <v>5</v>
          </cell>
          <cell r="K90">
            <v>1763110000</v>
          </cell>
        </row>
        <row r="91">
          <cell r="B91" t="str">
            <v>Kegiatan Pembangunan/Rehabilitasi  Sarana PrasaranaBudidaya</v>
          </cell>
          <cell r="C91" t="str">
            <v>Jumlah Balai Benih Ikan yangdirehab/dibangun (unit/paket)</v>
          </cell>
          <cell r="J91">
            <v>1</v>
          </cell>
          <cell r="K91">
            <v>1705889650</v>
          </cell>
        </row>
        <row r="92">
          <cell r="B92" t="str">
            <v>Program pengembangan perikanan tangkap</v>
          </cell>
          <cell r="C92" t="str">
            <v>Jumlah produksi Perikanan Tangkap (ton)</v>
          </cell>
          <cell r="D92">
            <v>8659</v>
          </cell>
          <cell r="F92">
            <v>8702300</v>
          </cell>
          <cell r="G92">
            <v>7416554300</v>
          </cell>
          <cell r="J92">
            <v>8745.59</v>
          </cell>
          <cell r="K92">
            <v>11289630650</v>
          </cell>
        </row>
        <row r="93">
          <cell r="B93" t="str">
            <v>Kegiatan Pembangunan Tempat Pelelangan Ikan</v>
          </cell>
          <cell r="C93" t="str">
            <v>Jumlah Tambatan,TPI,fasilitaspokok dan penunjang PPI yangdibangun,direhab (Unit)</v>
          </cell>
          <cell r="J93">
            <v>1</v>
          </cell>
          <cell r="K93">
            <v>5468253325</v>
          </cell>
        </row>
        <row r="94">
          <cell r="B94" t="str">
            <v>Kegiatan Pegembangan Sarana Prasarana Penangkapan Ikan</v>
          </cell>
          <cell r="C94" t="str">
            <v>Jumlah Bantuan MesinKetinting/Mesin tempel yang diadakan (Unit)</v>
          </cell>
          <cell r="J94">
            <v>40</v>
          </cell>
          <cell r="K94">
            <v>1662219000</v>
          </cell>
        </row>
        <row r="95">
          <cell r="B95" t="str">
            <v>Kegiatan Pembangunan/Penerapan Teknologi PerikananTangkap</v>
          </cell>
          <cell r="C95" t="str">
            <v>Jumlah apartemen ikan yangdiadakan (Unit)</v>
          </cell>
          <cell r="J95">
            <v>2</v>
          </cell>
          <cell r="K95">
            <v>1769000000</v>
          </cell>
        </row>
        <row r="96">
          <cell r="B96" t="str">
            <v>Program Optimalisasi pengelolaan dan pemasaran produksi perikanan</v>
          </cell>
          <cell r="C96" t="str">
            <v>Jumlah produksiPengolahanikan  (ton)</v>
          </cell>
          <cell r="D96">
            <v>302.39999999999998</v>
          </cell>
          <cell r="F96">
            <v>303750</v>
          </cell>
          <cell r="G96">
            <v>1482852500</v>
          </cell>
          <cell r="J96">
            <v>305.27</v>
          </cell>
          <cell r="K96">
            <v>1919115000</v>
          </cell>
        </row>
        <row r="97">
          <cell r="B97" t="str">
            <v>Kegiatan Optimalisasi Pengelolaan Dan Pemasaran HasilPerikanan</v>
          </cell>
          <cell r="C97" t="str">
            <v>Jumlah Sarana prasarana pokokdan Pendukung Industri perikanan yang dibangun/direhab/diadakan (Unit)</v>
          </cell>
          <cell r="J97">
            <v>20</v>
          </cell>
          <cell r="K97">
            <v>1426630000</v>
          </cell>
        </row>
        <row r="98">
          <cell r="B98" t="str">
            <v>DPMPTSP</v>
          </cell>
        </row>
        <row r="99">
          <cell r="B99" t="str">
            <v>Program Peningkatan Promosi dan Kerjasama Investasi</v>
          </cell>
          <cell r="C99" t="str">
            <v>- persentase jumlah promosi yang dilaksanakan- Nilai investasi PMA $ dan PMDN Rp.</v>
          </cell>
          <cell r="D99" t="str">
            <v>0</v>
          </cell>
          <cell r="E99">
            <v>0</v>
          </cell>
          <cell r="F99" t="str">
            <v>0</v>
          </cell>
          <cell r="G99">
            <v>334386400</v>
          </cell>
          <cell r="K99">
            <v>543029000</v>
          </cell>
        </row>
        <row r="100">
          <cell r="B100" t="str">
            <v>Kegiatan Penyelenggaraan Pameran Investasi</v>
          </cell>
          <cell r="C100" t="str">
            <v>Jumlah keikutsertaan pameraninvestasi tingkat propinsiregional dan nasional</v>
          </cell>
          <cell r="K100">
            <v>331030000</v>
          </cell>
        </row>
        <row r="101">
          <cell r="B101" t="str">
            <v>Program Peningkatan Iklim Investasi dan Realisasi Investasi</v>
          </cell>
          <cell r="C101" t="str">
            <v>Jumlah minat dan rencana investasi (investor)</v>
          </cell>
          <cell r="D101">
            <v>25</v>
          </cell>
          <cell r="E101">
            <v>0</v>
          </cell>
          <cell r="F101">
            <v>30</v>
          </cell>
          <cell r="G101">
            <v>91747600</v>
          </cell>
          <cell r="K101">
            <v>237077000</v>
          </cell>
        </row>
        <row r="102">
          <cell r="B102" t="str">
            <v>Memfasilitasi Dan Koordinasi Kerjasama Di Bidang Investasi</v>
          </cell>
          <cell r="C102" t="str">
            <v>Jumlah UMKM perusahaan yangdifasilitasi</v>
          </cell>
          <cell r="K102">
            <v>73879000</v>
          </cell>
        </row>
        <row r="103">
          <cell r="B103" t="str">
            <v>Penyusunan Cetak Biru (Master Plan) Pengembangan Penanaman Modal</v>
          </cell>
          <cell r="C103" t="str">
            <v>Database bidang penanamanmodal</v>
          </cell>
          <cell r="K103">
            <v>84596000</v>
          </cell>
        </row>
        <row r="104">
          <cell r="B104" t="str">
            <v>Program Pengawasan dan Pengendalian PM dan PTSP</v>
          </cell>
          <cell r="C104" t="str">
            <v>persentase PMA dan PMDN yang dibina</v>
          </cell>
          <cell r="D104" t="str">
            <v>0</v>
          </cell>
          <cell r="E104">
            <v>0</v>
          </cell>
          <cell r="F104" t="str">
            <v>0</v>
          </cell>
          <cell r="G104">
            <v>0</v>
          </cell>
          <cell r="K104">
            <v>0</v>
          </cell>
        </row>
      </sheetData>
      <sheetData sheetId="8">
        <row r="3">
          <cell r="B3" t="str">
            <v>DINAS PENDIDIKAN</v>
          </cell>
          <cell r="J3" t="str">
            <v>Target</v>
          </cell>
          <cell r="K3" t="str">
            <v>Anggaran</v>
          </cell>
          <cell r="L3" t="str">
            <v>Target</v>
          </cell>
          <cell r="M3" t="str">
            <v>Anggaran</v>
          </cell>
        </row>
        <row r="4">
          <cell r="B4" t="str">
            <v>Program Pendidikan Anak Usia Dini</v>
          </cell>
          <cell r="C4" t="str">
            <v>APK PAUD formal dan NonFormal</v>
          </cell>
          <cell r="D4">
            <v>0</v>
          </cell>
          <cell r="E4">
            <v>0</v>
          </cell>
          <cell r="F4">
            <v>0.44</v>
          </cell>
          <cell r="G4">
            <v>22097497500</v>
          </cell>
          <cell r="H4">
            <v>0.49</v>
          </cell>
          <cell r="I4">
            <v>14843297500</v>
          </cell>
          <cell r="J4">
            <v>0.49</v>
          </cell>
          <cell r="K4">
            <v>3575607600</v>
          </cell>
          <cell r="L4">
            <v>0.54</v>
          </cell>
          <cell r="M4">
            <v>19481839625</v>
          </cell>
        </row>
        <row r="5">
          <cell r="B5" t="str">
            <v xml:space="preserve">Kegiatan Penambahan Ruang Kelas Sekolah </v>
          </cell>
          <cell r="C5" t="str">
            <v>Jumlah RKB yang dibangun</v>
          </cell>
          <cell r="F5">
            <v>0</v>
          </cell>
          <cell r="G5">
            <v>0</v>
          </cell>
          <cell r="H5">
            <v>1</v>
          </cell>
          <cell r="I5">
            <v>150000000</v>
          </cell>
          <cell r="J5">
            <v>8</v>
          </cell>
          <cell r="K5">
            <v>1667125000</v>
          </cell>
          <cell r="L5">
            <v>1</v>
          </cell>
          <cell r="M5">
            <v>259600000</v>
          </cell>
        </row>
        <row r="6">
          <cell r="B6" t="str">
            <v>Kegiatan Penyelenggaraan Pendidikan Anak Usia Dini</v>
          </cell>
          <cell r="C6" t="str">
            <v>Jumlah TK yang mendapatkanpelayanan PAUD</v>
          </cell>
          <cell r="F6">
            <v>170</v>
          </cell>
          <cell r="G6">
            <v>2643777500</v>
          </cell>
          <cell r="H6">
            <v>170</v>
          </cell>
          <cell r="I6">
            <v>2643777500</v>
          </cell>
          <cell r="J6">
            <v>11</v>
          </cell>
          <cell r="K6">
            <v>607875000</v>
          </cell>
          <cell r="L6">
            <v>170</v>
          </cell>
          <cell r="M6">
            <v>2643777500</v>
          </cell>
        </row>
        <row r="7">
          <cell r="B7" t="str">
            <v xml:space="preserve">Kegiatan Pembangunan Pagar Sekolah </v>
          </cell>
          <cell r="C7" t="str">
            <v>Pagar sekolah yang dibangun</v>
          </cell>
          <cell r="F7">
            <v>100</v>
          </cell>
          <cell r="G7">
            <v>18750000000</v>
          </cell>
          <cell r="H7">
            <v>50</v>
          </cell>
          <cell r="I7">
            <v>9375000000</v>
          </cell>
          <cell r="J7">
            <v>0</v>
          </cell>
          <cell r="K7">
            <v>19866600</v>
          </cell>
          <cell r="L7">
            <v>75</v>
          </cell>
          <cell r="M7">
            <v>14062500000</v>
          </cell>
        </row>
        <row r="8">
          <cell r="B8" t="str">
            <v>Program Wajib Belajar Pendidikan Dasar Sembilan Tahun</v>
          </cell>
          <cell r="C8" t="str">
            <v>AK SD</v>
          </cell>
          <cell r="D8">
            <v>80</v>
          </cell>
          <cell r="F8">
            <v>99.34</v>
          </cell>
          <cell r="G8">
            <v>55852756420</v>
          </cell>
          <cell r="H8">
            <v>99.44</v>
          </cell>
          <cell r="I8">
            <v>84451496662</v>
          </cell>
          <cell r="J8">
            <v>99.44</v>
          </cell>
          <cell r="K8">
            <v>96542666148</v>
          </cell>
          <cell r="L8">
            <v>99.54</v>
          </cell>
          <cell r="M8">
            <v>145808671869.72</v>
          </cell>
        </row>
        <row r="9">
          <cell r="C9" t="str">
            <v>AK SMP</v>
          </cell>
          <cell r="D9">
            <v>20</v>
          </cell>
          <cell r="F9">
            <v>98.7</v>
          </cell>
          <cell r="H9">
            <v>98.87</v>
          </cell>
          <cell r="J9">
            <v>98.87</v>
          </cell>
          <cell r="L9">
            <v>99.05</v>
          </cell>
        </row>
        <row r="10">
          <cell r="C10" t="str">
            <v>AM SD</v>
          </cell>
          <cell r="D10">
            <v>122</v>
          </cell>
          <cell r="F10">
            <v>89.96</v>
          </cell>
          <cell r="H10">
            <v>90.22</v>
          </cell>
          <cell r="J10">
            <v>90.22</v>
          </cell>
          <cell r="L10">
            <v>90.06</v>
          </cell>
        </row>
        <row r="11">
          <cell r="C11" t="str">
            <v>AM SMP</v>
          </cell>
          <cell r="D11">
            <v>51.98</v>
          </cell>
          <cell r="F11">
            <v>93.16</v>
          </cell>
          <cell r="H11">
            <v>93.54</v>
          </cell>
          <cell r="J11">
            <v>93.54</v>
          </cell>
          <cell r="L11">
            <v>95.68</v>
          </cell>
        </row>
        <row r="12">
          <cell r="C12" t="str">
            <v>APK SD</v>
          </cell>
          <cell r="D12">
            <v>50</v>
          </cell>
          <cell r="F12">
            <v>108.3</v>
          </cell>
          <cell r="H12">
            <v>108.6</v>
          </cell>
          <cell r="J12">
            <v>108.6</v>
          </cell>
          <cell r="L12">
            <v>108.9</v>
          </cell>
        </row>
        <row r="13">
          <cell r="C13" t="str">
            <v>APK SMP</v>
          </cell>
          <cell r="D13">
            <v>50</v>
          </cell>
          <cell r="F13">
            <v>103.02</v>
          </cell>
          <cell r="H13">
            <v>104.03</v>
          </cell>
          <cell r="J13">
            <v>104.03</v>
          </cell>
          <cell r="L13">
            <v>105.04</v>
          </cell>
        </row>
        <row r="14">
          <cell r="C14" t="str">
            <v>APM SD</v>
          </cell>
          <cell r="D14">
            <v>41.85</v>
          </cell>
          <cell r="F14">
            <v>99.03</v>
          </cell>
          <cell r="H14">
            <v>99.1</v>
          </cell>
          <cell r="J14">
            <v>99.1</v>
          </cell>
          <cell r="L14">
            <v>99.2</v>
          </cell>
        </row>
        <row r="15">
          <cell r="C15" t="str">
            <v>APM SMP</v>
          </cell>
          <cell r="D15">
            <v>70</v>
          </cell>
          <cell r="F15">
            <v>80.959999999999994</v>
          </cell>
          <cell r="H15">
            <v>81.34</v>
          </cell>
          <cell r="J15">
            <v>81.34</v>
          </cell>
          <cell r="L15">
            <v>81.510000000000005</v>
          </cell>
        </row>
        <row r="16">
          <cell r="C16" t="str">
            <v>APS 7-12 thn</v>
          </cell>
          <cell r="F16">
            <v>95.76</v>
          </cell>
          <cell r="H16">
            <v>95.22</v>
          </cell>
          <cell r="J16">
            <v>95.22</v>
          </cell>
          <cell r="L16">
            <v>95.67</v>
          </cell>
        </row>
        <row r="17">
          <cell r="C17" t="str">
            <v>APS 13-15 thn</v>
          </cell>
          <cell r="F17">
            <v>96.41</v>
          </cell>
          <cell r="H17">
            <v>96.44</v>
          </cell>
          <cell r="J17">
            <v>96.44</v>
          </cell>
          <cell r="L17">
            <v>96.46</v>
          </cell>
        </row>
        <row r="18">
          <cell r="C18" t="str">
            <v>APtS SD</v>
          </cell>
          <cell r="F18">
            <v>0.25</v>
          </cell>
          <cell r="H18">
            <v>0.23</v>
          </cell>
          <cell r="J18">
            <v>0.23</v>
          </cell>
          <cell r="L18">
            <v>0.21</v>
          </cell>
        </row>
        <row r="19">
          <cell r="C19" t="str">
            <v>APtS SMP</v>
          </cell>
          <cell r="F19">
            <v>0.44</v>
          </cell>
          <cell r="H19">
            <v>0.39</v>
          </cell>
          <cell r="J19">
            <v>0.39</v>
          </cell>
          <cell r="L19">
            <v>0.35</v>
          </cell>
        </row>
        <row r="20">
          <cell r="B20" t="str">
            <v xml:space="preserve">Kegiatan Penambahan Ruang Kelas Sekolah </v>
          </cell>
          <cell r="C20" t="str">
            <v>Jumlah RKB SD yang dibangun</v>
          </cell>
          <cell r="F20">
            <v>20</v>
          </cell>
          <cell r="G20">
            <v>3340000000</v>
          </cell>
          <cell r="H20">
            <v>23</v>
          </cell>
          <cell r="I20">
            <v>3841000000</v>
          </cell>
          <cell r="J20">
            <v>51</v>
          </cell>
          <cell r="K20">
            <v>15167388269</v>
          </cell>
          <cell r="L20">
            <v>28</v>
          </cell>
          <cell r="M20">
            <v>7278040000</v>
          </cell>
        </row>
        <row r="21">
          <cell r="C21" t="str">
            <v>Jumlah RKB SMP yang dibangun</v>
          </cell>
          <cell r="F21">
            <v>12</v>
          </cell>
          <cell r="G21">
            <v>2004000000</v>
          </cell>
          <cell r="H21">
            <v>12</v>
          </cell>
          <cell r="I21">
            <v>2004000000</v>
          </cell>
          <cell r="J21">
            <v>22</v>
          </cell>
          <cell r="L21">
            <v>12</v>
          </cell>
        </row>
        <row r="22">
          <cell r="B22" t="str">
            <v>Kegiatan Penyediaan Bantuan Operasional Sekolah (Bos) Jenjang SD/MI/SDLB Dan SMP/MTS Serta Pesantren Salafiyah Dan Satuan Pendidikan NonIslam Setara SD Dan SMP</v>
          </cell>
          <cell r="C22" t="str">
            <v>Jumlah sekolah penerima dana BOS</v>
          </cell>
          <cell r="F22">
            <v>0</v>
          </cell>
          <cell r="G22">
            <v>0</v>
          </cell>
          <cell r="H22">
            <v>0</v>
          </cell>
          <cell r="I22">
            <v>0</v>
          </cell>
          <cell r="J22">
            <v>0</v>
          </cell>
          <cell r="K22">
            <v>36436064000</v>
          </cell>
          <cell r="L22">
            <v>0</v>
          </cell>
          <cell r="M22">
            <v>37395800000</v>
          </cell>
        </row>
        <row r="23">
          <cell r="B23" t="str">
            <v>Kegiatan Pembangunan Pagar Sekolah</v>
          </cell>
          <cell r="C23" t="str">
            <v>Kegiatan Panjang  pagar SD yang dibangun</v>
          </cell>
          <cell r="F23">
            <v>3000</v>
          </cell>
          <cell r="G23">
            <v>3900000000</v>
          </cell>
          <cell r="H23">
            <v>3000</v>
          </cell>
          <cell r="I23">
            <v>3900000000</v>
          </cell>
          <cell r="J23">
            <v>3000</v>
          </cell>
          <cell r="K23">
            <v>6169343669</v>
          </cell>
          <cell r="L23">
            <v>4500</v>
          </cell>
          <cell r="M23">
            <v>9582248000</v>
          </cell>
        </row>
        <row r="24">
          <cell r="C24" t="str">
            <v>Kegiatan Panjang  pagar SMP yang dibangun</v>
          </cell>
          <cell r="J24">
            <v>1000</v>
          </cell>
          <cell r="L24">
            <v>1000</v>
          </cell>
          <cell r="M24">
            <v>2132498000</v>
          </cell>
        </row>
        <row r="25">
          <cell r="B25" t="str">
            <v>Kegiatan Pelayanan Pendidikan Gratis</v>
          </cell>
          <cell r="C25" t="str">
            <v>- Jumlah sekolah yang menerimaDana Operasional PendidikanGratis SD sederajat- Jumlah sekolah yang menerima DanaOperasional Pendidikan Gratis sMP</v>
          </cell>
          <cell r="F25">
            <v>247</v>
          </cell>
          <cell r="G25">
            <v>17048434000</v>
          </cell>
          <cell r="H25">
            <v>247</v>
          </cell>
          <cell r="I25">
            <v>18048434000</v>
          </cell>
          <cell r="J25">
            <v>211</v>
          </cell>
          <cell r="K25">
            <v>10598605800</v>
          </cell>
          <cell r="L25">
            <v>211</v>
          </cell>
          <cell r="M25">
            <v>14664204000</v>
          </cell>
        </row>
        <row r="26">
          <cell r="B26" t="str">
            <v>Program Pendidikan Non Formal</v>
          </cell>
          <cell r="C26" t="str">
            <v>ANGKA MELEK HURUF</v>
          </cell>
          <cell r="D26">
            <v>0</v>
          </cell>
          <cell r="E26">
            <v>0</v>
          </cell>
          <cell r="F26">
            <v>97.24</v>
          </cell>
          <cell r="G26">
            <v>317025000</v>
          </cell>
          <cell r="H26">
            <v>97.33</v>
          </cell>
          <cell r="I26">
            <v>309825000</v>
          </cell>
          <cell r="J26">
            <v>97.33</v>
          </cell>
          <cell r="K26">
            <v>861962500</v>
          </cell>
          <cell r="L26">
            <v>97.42</v>
          </cell>
          <cell r="M26">
            <v>1006002500</v>
          </cell>
        </row>
        <row r="27">
          <cell r="B27" t="str">
            <v>Kegiatan Pemberian Bantuan Operasional Pendidikan NonFormal</v>
          </cell>
          <cell r="C27" t="str">
            <v>Jumlah waraga belajar kejar pakat A,B dan C</v>
          </cell>
          <cell r="F27" t="str">
            <v>n/a</v>
          </cell>
          <cell r="G27" t="str">
            <v>n/a</v>
          </cell>
          <cell r="H27" t="str">
            <v>n/a</v>
          </cell>
          <cell r="I27" t="str">
            <v>n/a</v>
          </cell>
          <cell r="J27" t="str">
            <v>Paket A=40 org,Pakt B 100 org,Paket C 125 org</v>
          </cell>
          <cell r="K27">
            <v>395500000</v>
          </cell>
          <cell r="L27" t="str">
            <v>Paket A=30 org,Pakt B 100 org,Paket C 200 org</v>
          </cell>
          <cell r="M27">
            <v>510000000</v>
          </cell>
        </row>
        <row r="28">
          <cell r="B28" t="str">
            <v>Kegiatan Pelaksanaan Ujian Sekolah dan Ujian Nasional Kesetaraan</v>
          </cell>
          <cell r="C28" t="str">
            <v>Jumlah peserta ujian kesetaraan</v>
          </cell>
          <cell r="F28" t="str">
            <v>n/a</v>
          </cell>
          <cell r="G28" t="str">
            <v>n/a</v>
          </cell>
          <cell r="H28" t="str">
            <v>n/a</v>
          </cell>
          <cell r="I28" t="str">
            <v>n/a</v>
          </cell>
          <cell r="J28">
            <v>225</v>
          </cell>
          <cell r="K28">
            <v>197902500</v>
          </cell>
          <cell r="L28">
            <v>0</v>
          </cell>
          <cell r="M28">
            <v>0</v>
          </cell>
        </row>
        <row r="29">
          <cell r="B29" t="str">
            <v>Program Peningkatan Mutu Pendidik dan Tenaga Kependidikan</v>
          </cell>
          <cell r="C29" t="str">
            <v>Persentase Peningkatan mutu guru mata pelajaran (%)</v>
          </cell>
          <cell r="D29">
            <v>0</v>
          </cell>
          <cell r="E29">
            <v>0</v>
          </cell>
          <cell r="F29">
            <v>0</v>
          </cell>
          <cell r="G29">
            <v>1713803000</v>
          </cell>
          <cell r="I29">
            <v>1732834100</v>
          </cell>
          <cell r="J29">
            <v>0</v>
          </cell>
          <cell r="K29">
            <v>751749000</v>
          </cell>
          <cell r="M29">
            <v>1957173310</v>
          </cell>
        </row>
        <row r="30">
          <cell r="C30" t="str">
            <v>Guru bersertifikat</v>
          </cell>
          <cell r="F30">
            <v>0.62</v>
          </cell>
          <cell r="H30">
            <v>0.73</v>
          </cell>
          <cell r="J30">
            <v>0.73</v>
          </cell>
          <cell r="L30">
            <v>0.87</v>
          </cell>
        </row>
        <row r="31">
          <cell r="C31" t="str">
            <v>Guru berkualifikasi S-1/D-IV</v>
          </cell>
          <cell r="F31">
            <v>0.86</v>
          </cell>
          <cell r="H31">
            <v>0.89</v>
          </cell>
          <cell r="J31">
            <v>0.89</v>
          </cell>
          <cell r="L31">
            <v>0.92</v>
          </cell>
        </row>
        <row r="32">
          <cell r="C32" t="str">
            <v>Rasio guru:murid SD</v>
          </cell>
          <cell r="F32">
            <v>32</v>
          </cell>
          <cell r="H32">
            <v>32</v>
          </cell>
          <cell r="J32">
            <v>32</v>
          </cell>
          <cell r="L32">
            <v>32</v>
          </cell>
        </row>
        <row r="33">
          <cell r="C33" t="str">
            <v>Rasio guru:murid SMP</v>
          </cell>
          <cell r="F33">
            <v>36</v>
          </cell>
          <cell r="H33">
            <v>36</v>
          </cell>
          <cell r="J33">
            <v>36</v>
          </cell>
          <cell r="L33">
            <v>36</v>
          </cell>
        </row>
        <row r="34">
          <cell r="B34" t="str">
            <v>Kegiatan Pelaksanaan Sertifikasi Pendidik</v>
          </cell>
          <cell r="C34" t="str">
            <v>Jumlah peserta sosialisasi</v>
          </cell>
          <cell r="F34">
            <v>200</v>
          </cell>
          <cell r="G34">
            <v>150000000</v>
          </cell>
          <cell r="H34">
            <v>200</v>
          </cell>
          <cell r="I34">
            <v>150000000</v>
          </cell>
          <cell r="J34">
            <v>206</v>
          </cell>
          <cell r="K34">
            <v>90370000</v>
          </cell>
          <cell r="L34">
            <v>200</v>
          </cell>
          <cell r="M34">
            <v>174005000</v>
          </cell>
        </row>
        <row r="35">
          <cell r="B35" t="str">
            <v>Kegiatan Pembinaan kelompok kerja guru</v>
          </cell>
          <cell r="C35" t="str">
            <v>Jumlah guru pemandu tiap mata pelajaran</v>
          </cell>
          <cell r="F35">
            <v>1685</v>
          </cell>
          <cell r="G35">
            <v>50000000</v>
          </cell>
          <cell r="H35">
            <v>1685</v>
          </cell>
          <cell r="I35">
            <v>50000000</v>
          </cell>
          <cell r="J35">
            <v>362</v>
          </cell>
          <cell r="K35">
            <v>132548000</v>
          </cell>
          <cell r="L35">
            <v>348</v>
          </cell>
          <cell r="M35">
            <v>200000000</v>
          </cell>
        </row>
        <row r="36">
          <cell r="J36">
            <v>362</v>
          </cell>
          <cell r="K36">
            <v>132498000</v>
          </cell>
          <cell r="L36">
            <v>0</v>
          </cell>
        </row>
        <row r="37">
          <cell r="B37" t="str">
            <v>Pengembangan Sistem Penghargaan Dan Perlindungan Terhadap Profesi Pendidik</v>
          </cell>
          <cell r="C37" t="str">
            <v>Jumlah guru mengikuti lomba guru berprestasi</v>
          </cell>
          <cell r="F37">
            <v>94</v>
          </cell>
          <cell r="G37">
            <v>103884000</v>
          </cell>
          <cell r="H37">
            <v>94</v>
          </cell>
          <cell r="I37">
            <v>114272400</v>
          </cell>
          <cell r="J37">
            <v>256</v>
          </cell>
          <cell r="K37">
            <v>119637000</v>
          </cell>
          <cell r="L37">
            <v>94</v>
          </cell>
          <cell r="M37">
            <v>125699640</v>
          </cell>
        </row>
        <row r="38">
          <cell r="B38" t="str">
            <v>Pembinaan Musyawarah Guru Mata Pelajaran</v>
          </cell>
          <cell r="C38" t="str">
            <v>Jumlah guru mata pelajaran yang bermusyawarah</v>
          </cell>
          <cell r="F38">
            <v>512</v>
          </cell>
          <cell r="G38">
            <v>250000000</v>
          </cell>
          <cell r="H38">
            <v>512</v>
          </cell>
          <cell r="I38">
            <v>250000000</v>
          </cell>
          <cell r="J38">
            <v>585</v>
          </cell>
          <cell r="K38">
            <v>138715000</v>
          </cell>
          <cell r="L38">
            <v>512</v>
          </cell>
          <cell r="M38">
            <v>225000000</v>
          </cell>
        </row>
        <row r="39">
          <cell r="B39" t="str">
            <v>Program Manajemen Pelayanan Pendidikan</v>
          </cell>
          <cell r="C39" t="str">
            <v>Persentase angka partisipasi pendidikan tinggi</v>
          </cell>
          <cell r="D39">
            <v>0</v>
          </cell>
          <cell r="E39">
            <v>0</v>
          </cell>
          <cell r="F39">
            <v>0.2</v>
          </cell>
          <cell r="G39">
            <v>20134250000</v>
          </cell>
          <cell r="H39">
            <v>0.2</v>
          </cell>
          <cell r="I39">
            <v>22702250000</v>
          </cell>
          <cell r="J39">
            <v>0.2</v>
          </cell>
          <cell r="K39">
            <v>16324360500</v>
          </cell>
          <cell r="L39">
            <v>0.2</v>
          </cell>
          <cell r="M39">
            <v>25647050000</v>
          </cell>
        </row>
        <row r="40">
          <cell r="B40" t="str">
            <v>Kegiatan Pelaksanaan Kerjasama Secara Kelembagaan DiBidang Pendidikan</v>
          </cell>
          <cell r="C40" t="str">
            <v>Jumlah mahasiswa menerima bantuan pendidikan tinggi</v>
          </cell>
          <cell r="F40">
            <v>3233</v>
          </cell>
          <cell r="G40">
            <v>12932000000</v>
          </cell>
          <cell r="H40">
            <v>3875</v>
          </cell>
          <cell r="I40">
            <v>15500000000</v>
          </cell>
          <cell r="J40">
            <v>3875</v>
          </cell>
          <cell r="K40">
            <v>15678905000</v>
          </cell>
          <cell r="L40">
            <v>4490</v>
          </cell>
          <cell r="M40">
            <v>17960000000</v>
          </cell>
        </row>
        <row r="41">
          <cell r="B41" t="str">
            <v>Kegiatan Pembinaan Dewan Pendidikan</v>
          </cell>
          <cell r="C41" t="str">
            <v>Jumlah program dewan pendidikan</v>
          </cell>
          <cell r="F41">
            <v>3</v>
          </cell>
          <cell r="G41">
            <v>450000000</v>
          </cell>
          <cell r="H41">
            <v>3</v>
          </cell>
          <cell r="I41">
            <v>450000000</v>
          </cell>
          <cell r="J41">
            <v>1</v>
          </cell>
          <cell r="K41">
            <v>410187500</v>
          </cell>
          <cell r="L41">
            <v>1</v>
          </cell>
          <cell r="M41">
            <v>450000000</v>
          </cell>
        </row>
        <row r="42">
          <cell r="B42" t="str">
            <v>Penyediaan Jasa Guru PTT dan Guru Kontrak  (Berdasarkan UU ASN berubah nama menjadi P3K)</v>
          </cell>
          <cell r="C42" t="str">
            <v>Jumlah Guru Non PNS Upahjasa daerah terpencil dan guru agama menerima Insentif</v>
          </cell>
          <cell r="M42">
            <v>6057650000</v>
          </cell>
        </row>
        <row r="43">
          <cell r="C43" t="str">
            <v>Upah jasa Tenaga Kependiikan</v>
          </cell>
          <cell r="J43">
            <v>89</v>
          </cell>
          <cell r="L43">
            <v>248</v>
          </cell>
        </row>
        <row r="44">
          <cell r="C44" t="str">
            <v>Upah jasa  guru daerah terpencil</v>
          </cell>
          <cell r="J44">
            <v>146</v>
          </cell>
          <cell r="L44">
            <v>117</v>
          </cell>
        </row>
        <row r="45">
          <cell r="C45" t="str">
            <v>Upah jasa guru agama</v>
          </cell>
          <cell r="J45">
            <v>52</v>
          </cell>
          <cell r="L45">
            <v>50</v>
          </cell>
        </row>
        <row r="46">
          <cell r="C46" t="str">
            <v>Honor daerah</v>
          </cell>
          <cell r="J46">
            <v>0</v>
          </cell>
          <cell r="L46">
            <v>8</v>
          </cell>
        </row>
        <row r="47">
          <cell r="B47" t="str">
            <v>DINAS KESEHATAN</v>
          </cell>
        </row>
        <row r="48">
          <cell r="B48" t="str">
            <v>Program Standarisasi Pelayanan Kesehatan</v>
          </cell>
          <cell r="C48" t="str">
            <v>Peningkatan Pelayanan Standarisasi Kesehatan</v>
          </cell>
          <cell r="D48" t="str">
            <v>- 7- 50</v>
          </cell>
          <cell r="F48">
            <v>17</v>
          </cell>
          <cell r="G48">
            <v>5964590750</v>
          </cell>
          <cell r="H48">
            <v>17</v>
          </cell>
          <cell r="I48">
            <v>6031791325</v>
          </cell>
          <cell r="K48">
            <v>13899362040</v>
          </cell>
          <cell r="M48">
            <v>5706663750</v>
          </cell>
        </row>
        <row r="49">
          <cell r="B49" t="str">
            <v>Kegiatan Evaluasi Dan Pengembangan Standar PelayananKesehatan</v>
          </cell>
          <cell r="C49" t="str">
            <v xml:space="preserve"> Jumlah masyarakat yang memiliki JKN</v>
          </cell>
          <cell r="F49">
            <v>1</v>
          </cell>
          <cell r="G49">
            <v>5000000000</v>
          </cell>
          <cell r="H49">
            <v>1</v>
          </cell>
          <cell r="I49">
            <v>5000000000</v>
          </cell>
          <cell r="J49">
            <v>1</v>
          </cell>
          <cell r="K49">
            <v>12361681540</v>
          </cell>
          <cell r="L49">
            <v>1</v>
          </cell>
          <cell r="M49">
            <v>5000000000</v>
          </cell>
        </row>
        <row r="50">
          <cell r="B50" t="str">
            <v xml:space="preserve">Kegiatan Peningkatan Kualitas Pelayanan Kesehatan </v>
          </cell>
          <cell r="C50" t="str">
            <v>Jumlah Puskesmas yang terakreditasi (PKM)</v>
          </cell>
          <cell r="F50">
            <v>5</v>
          </cell>
          <cell r="G50">
            <v>689590750</v>
          </cell>
          <cell r="H50">
            <v>3</v>
          </cell>
          <cell r="I50">
            <v>600000000</v>
          </cell>
          <cell r="J50">
            <v>3</v>
          </cell>
          <cell r="K50">
            <v>1274316000</v>
          </cell>
          <cell r="L50">
            <v>2</v>
          </cell>
          <cell r="M50">
            <v>400000000</v>
          </cell>
        </row>
        <row r="51">
          <cell r="C51" t="str">
            <v>Pembinaan SP2TP (PKM)</v>
          </cell>
          <cell r="F51">
            <v>17</v>
          </cell>
          <cell r="G51">
            <v>20000000</v>
          </cell>
          <cell r="H51">
            <v>17</v>
          </cell>
          <cell r="I51">
            <v>15000000</v>
          </cell>
          <cell r="J51">
            <v>17</v>
          </cell>
          <cell r="L51">
            <v>17</v>
          </cell>
          <cell r="M51">
            <v>15000000</v>
          </cell>
        </row>
        <row r="52">
          <cell r="C52" t="str">
            <v>Pembinaan Manajemen Puskesmas (PKM)</v>
          </cell>
          <cell r="F52">
            <v>17</v>
          </cell>
          <cell r="G52">
            <v>12415000</v>
          </cell>
          <cell r="H52">
            <v>17</v>
          </cell>
          <cell r="I52">
            <v>14898000</v>
          </cell>
          <cell r="J52">
            <v>17</v>
          </cell>
          <cell r="L52">
            <v>17</v>
          </cell>
        </row>
        <row r="53">
          <cell r="C53" t="str">
            <v>Pembinaan tenaga teladan (PKM)</v>
          </cell>
          <cell r="F53">
            <v>17</v>
          </cell>
          <cell r="G53">
            <v>52900375</v>
          </cell>
          <cell r="H53">
            <v>17</v>
          </cell>
          <cell r="I53">
            <v>58190412.5</v>
          </cell>
          <cell r="J53">
            <v>17</v>
          </cell>
          <cell r="L53">
            <v>17</v>
          </cell>
        </row>
        <row r="54">
          <cell r="C54" t="str">
            <v>Penilaian tenaga teladan (PKM)</v>
          </cell>
          <cell r="F54">
            <v>17</v>
          </cell>
          <cell r="G54">
            <v>52900375</v>
          </cell>
          <cell r="H54">
            <v>17</v>
          </cell>
          <cell r="I54">
            <v>58190412.5</v>
          </cell>
          <cell r="J54">
            <v>17</v>
          </cell>
          <cell r="L54">
            <v>17</v>
          </cell>
        </row>
        <row r="55">
          <cell r="C55" t="str">
            <v>Penyusunan makalah tenaga kesehatan (PKM)</v>
          </cell>
          <cell r="F55">
            <v>17</v>
          </cell>
          <cell r="G55">
            <v>1375000</v>
          </cell>
          <cell r="H55">
            <v>17</v>
          </cell>
          <cell r="I55">
            <v>1512500</v>
          </cell>
          <cell r="J55">
            <v>17</v>
          </cell>
          <cell r="L55">
            <v>17</v>
          </cell>
          <cell r="M55">
            <v>1663750</v>
          </cell>
        </row>
        <row r="56">
          <cell r="B56" t="str">
            <v>Kegiatan Peningkatan Standarisasi Pelayanan Kesehatan</v>
          </cell>
          <cell r="C56" t="str">
            <v>Jumlah masyarakat yang mendapatkan pelayanan</v>
          </cell>
          <cell r="J56">
            <v>1</v>
          </cell>
          <cell r="K56">
            <v>1033891500</v>
          </cell>
          <cell r="L56">
            <v>1</v>
          </cell>
          <cell r="M56">
            <v>200000000</v>
          </cell>
        </row>
        <row r="57">
          <cell r="B57" t="str">
            <v>Program pengadaan, peningkatan dan perbaikan sarana dan prasarana puskesmas/ puskemas pembantu dan jaringannya</v>
          </cell>
          <cell r="C57" t="str">
            <v>Peningkatan dan Perbaikan Sarana dan Prasarana Puskesmas/Puskesmas Pembantu dan Jaringannya</v>
          </cell>
          <cell r="D57">
            <v>15</v>
          </cell>
          <cell r="F57">
            <v>15</v>
          </cell>
          <cell r="G57">
            <v>23513084679</v>
          </cell>
          <cell r="J57">
            <v>17</v>
          </cell>
          <cell r="K57">
            <v>16019868600</v>
          </cell>
          <cell r="L57">
            <v>17</v>
          </cell>
          <cell r="M57">
            <v>18005955000</v>
          </cell>
        </row>
        <row r="58">
          <cell r="B58" t="str">
            <v>Kegiatan Pembangunan Puskesmas</v>
          </cell>
          <cell r="C58" t="str">
            <v>Jumlah Puskesmas yang Terbangun</v>
          </cell>
          <cell r="J58">
            <v>0</v>
          </cell>
          <cell r="K58">
            <v>4708000000</v>
          </cell>
          <cell r="L58">
            <v>0</v>
          </cell>
          <cell r="M58">
            <v>0</v>
          </cell>
        </row>
        <row r="59">
          <cell r="B59" t="str">
            <v>Kegiatan Pembangunan Puskesmas Pembantu</v>
          </cell>
          <cell r="C59" t="str">
            <v>Pembangunan Puskesmas Pembantu (pustu)</v>
          </cell>
          <cell r="J59">
            <v>0</v>
          </cell>
          <cell r="K59">
            <v>990760100</v>
          </cell>
          <cell r="L59">
            <v>1</v>
          </cell>
          <cell r="M59">
            <v>530000000</v>
          </cell>
        </row>
        <row r="60">
          <cell r="B60" t="str">
            <v>KegiatanPengadaan Puskesmas Keliling</v>
          </cell>
          <cell r="C60" t="str">
            <v>Jumlah Puskesmas keliling yang diadakan</v>
          </cell>
          <cell r="J60">
            <v>0</v>
          </cell>
          <cell r="K60">
            <v>2403800000</v>
          </cell>
          <cell r="L60">
            <v>3</v>
          </cell>
          <cell r="M60">
            <v>1650000000</v>
          </cell>
        </row>
        <row r="61">
          <cell r="B61" t="str">
            <v>Kegiatan Pengadaan Sarana dan Prasarana Puskesmas</v>
          </cell>
          <cell r="C61" t="str">
            <v>Jumlah sarana dan prasarana puskesmas yang diadakan</v>
          </cell>
          <cell r="J61">
            <v>10</v>
          </cell>
          <cell r="K61">
            <v>6611171000</v>
          </cell>
          <cell r="L61">
            <v>20</v>
          </cell>
          <cell r="M61">
            <v>4000000000</v>
          </cell>
        </row>
        <row r="62">
          <cell r="B62" t="str">
            <v>Program kemitraan peningkatan pelayanan kesehatan</v>
          </cell>
          <cell r="C62" t="str">
            <v>Peningkatan pelayanankesehatan</v>
          </cell>
          <cell r="D62">
            <v>150000</v>
          </cell>
          <cell r="F62">
            <v>150000</v>
          </cell>
          <cell r="G62">
            <v>17723016700</v>
          </cell>
          <cell r="J62">
            <v>0</v>
          </cell>
          <cell r="K62">
            <v>39730926000</v>
          </cell>
          <cell r="M62">
            <v>19475136000</v>
          </cell>
        </row>
        <row r="63">
          <cell r="B63" t="str">
            <v>Kegiatan Kemitraan Asuransi Kesehatan Masyarakat</v>
          </cell>
          <cell r="C63" t="str">
            <v>Jumlah Penduduk yang belum memiliki Jaminan Kesehatan (jiwa)</v>
          </cell>
          <cell r="J63">
            <v>68736</v>
          </cell>
          <cell r="K63">
            <v>39520926000</v>
          </cell>
          <cell r="L63">
            <v>68736</v>
          </cell>
          <cell r="M63">
            <v>18971136000</v>
          </cell>
        </row>
        <row r="64">
          <cell r="B64" t="str">
            <v>Program Pengadaan, Peningkatan Sarana Dan Prasarana Rumah Sakit/ Rumah Sakit Jiwa/Rumah Sakit Paru-Paru/  Rumah Sakit Mata</v>
          </cell>
          <cell r="C64" t="str">
            <v>Peningkatan sarana danprasarana rumah sakit</v>
          </cell>
          <cell r="K64">
            <v>1300500000</v>
          </cell>
          <cell r="M64">
            <v>13030000000</v>
          </cell>
        </row>
        <row r="65">
          <cell r="B65" t="str">
            <v>Pembangunan Rumah Sakit</v>
          </cell>
          <cell r="C65" t="str">
            <v>Jumlah dokumen hasil studikelayakan pendirian rumah sakit</v>
          </cell>
          <cell r="K65">
            <v>816000000</v>
          </cell>
          <cell r="M65">
            <v>10950000000</v>
          </cell>
        </row>
        <row r="66">
          <cell r="B66" t="str">
            <v>DINAS PU</v>
          </cell>
        </row>
        <row r="67">
          <cell r="B67" t="str">
            <v>Program pembangunan jalan dan jembatan</v>
          </cell>
          <cell r="C67" t="str">
            <v>Jumlah jembatan dalam kondisi baik (unit)</v>
          </cell>
          <cell r="D67">
            <v>163</v>
          </cell>
          <cell r="E67">
            <v>202114968693</v>
          </cell>
          <cell r="F67">
            <v>173</v>
          </cell>
          <cell r="G67">
            <v>177466055509</v>
          </cell>
          <cell r="K67">
            <v>112554092420</v>
          </cell>
          <cell r="M67">
            <v>124500000000</v>
          </cell>
        </row>
        <row r="68">
          <cell r="C68" t="str">
            <v>Proporsi panjang jaringan jalan dalam kondisi baik (km)</v>
          </cell>
          <cell r="D68">
            <v>1329.79</v>
          </cell>
          <cell r="F68">
            <v>1396.28</v>
          </cell>
        </row>
        <row r="69">
          <cell r="B69" t="str">
            <v>Pembangunan Jalan</v>
          </cell>
          <cell r="C69" t="str">
            <v>Panjang Jalan ditingkatkan -Aspal  (Km)</v>
          </cell>
          <cell r="J69">
            <v>28.5</v>
          </cell>
          <cell r="K69">
            <v>106392492420</v>
          </cell>
          <cell r="L69">
            <v>28.5</v>
          </cell>
          <cell r="M69">
            <v>120000000000</v>
          </cell>
        </row>
        <row r="70">
          <cell r="B70" t="str">
            <v>Pembangunan Jembatan</v>
          </cell>
          <cell r="C70" t="str">
            <v>Jumlah jembatan yang dibangun(Unit)</v>
          </cell>
          <cell r="J70">
            <v>4</v>
          </cell>
          <cell r="K70">
            <v>6161600000</v>
          </cell>
          <cell r="L70">
            <v>4</v>
          </cell>
          <cell r="M70">
            <v>4500000000</v>
          </cell>
        </row>
        <row r="71">
          <cell r="B71" t="str">
            <v>Program Pengembangan dan Pengelolaan Jaringan Irigasi, Rawa dan Jaringan Pengairan lainnya</v>
          </cell>
          <cell r="D71">
            <v>51.21</v>
          </cell>
          <cell r="E71">
            <v>20858270705</v>
          </cell>
          <cell r="F71">
            <v>53.18</v>
          </cell>
          <cell r="G71">
            <v>23772109678</v>
          </cell>
          <cell r="K71">
            <v>45879818000</v>
          </cell>
          <cell r="M71">
            <v>48015230000</v>
          </cell>
        </row>
        <row r="73">
          <cell r="B73" t="str">
            <v xml:space="preserve">Kegiatan Pembangunan Jaringan Air Bersih/Air Minum </v>
          </cell>
          <cell r="C73" t="str">
            <v>Jumlah kegiatan pembangunanair bersih/minum</v>
          </cell>
          <cell r="J73">
            <v>6</v>
          </cell>
          <cell r="K73">
            <v>5382500000</v>
          </cell>
          <cell r="L73">
            <v>5</v>
          </cell>
          <cell r="M73">
            <v>690000000</v>
          </cell>
        </row>
        <row r="74">
          <cell r="B74" t="str">
            <v>Pembangunan Reservoir</v>
          </cell>
          <cell r="C74" t="str">
            <v>Jumlah kegiatan pembangunanreservoir</v>
          </cell>
          <cell r="J74">
            <v>6</v>
          </cell>
          <cell r="K74">
            <v>2866000000</v>
          </cell>
          <cell r="L74">
            <v>6</v>
          </cell>
          <cell r="M74">
            <v>90000000</v>
          </cell>
        </row>
        <row r="75">
          <cell r="B75" t="str">
            <v>Pembangunan Jaringan Irigasi</v>
          </cell>
          <cell r="C75" t="str">
            <v>Panjang jaringan yangditingkatkan (km)</v>
          </cell>
          <cell r="J75">
            <v>20</v>
          </cell>
          <cell r="K75">
            <v>28893618000</v>
          </cell>
          <cell r="L75">
            <v>20</v>
          </cell>
          <cell r="M75">
            <v>35000000000</v>
          </cell>
        </row>
        <row r="76">
          <cell r="B76" t="str">
            <v>Pembangunan Bendung</v>
          </cell>
          <cell r="C76" t="str">
            <v>Jumlah bendung yang dibangun</v>
          </cell>
          <cell r="J76">
            <v>5</v>
          </cell>
          <cell r="K76">
            <v>5681000000</v>
          </cell>
          <cell r="L76">
            <v>5</v>
          </cell>
          <cell r="M76">
            <v>10000000000</v>
          </cell>
        </row>
        <row r="77">
          <cell r="B77" t="str">
            <v>DINAS PERTANIAN</v>
          </cell>
        </row>
        <row r="78">
          <cell r="B78" t="str">
            <v>Program peningkatan produksi hasil peternakan</v>
          </cell>
          <cell r="C78" t="str">
            <v>Jumlah Populasi ternak Besar.Jumlah Populasi ternak Kecil.Jumlah Populasi Unggas</v>
          </cell>
          <cell r="D78" t="str">
            <v>- Jumlah populasi sapi = 14.010- Jumlah populasi kambing = 10.326- Jumlah populasi ayam = 382.503</v>
          </cell>
          <cell r="F78" t="str">
            <v>- Jumlah populasi sapi = 15.021.000- Jumlah populasi kambing = 13.454.000- Jumlah populasi ayam = 1.446.811.000</v>
          </cell>
          <cell r="G78">
            <v>4714885000</v>
          </cell>
          <cell r="J78" t="str">
            <v>Ternak Besar = 17818 ekorTernak Kecil = 31.27 ekorUnggas = 462.767 ekor</v>
          </cell>
          <cell r="K78">
            <v>3363726000</v>
          </cell>
          <cell r="L78" t="str">
            <v>Ternak Besar = 20.302 ekor. Ternak Kecil = 33.027 ekor.Unggas = 472.023 ekor</v>
          </cell>
          <cell r="M78">
            <v>3825000000</v>
          </cell>
        </row>
        <row r="79">
          <cell r="B79" t="str">
            <v>Pembibitan Dan Perawatan Ternak</v>
          </cell>
          <cell r="C79" t="str">
            <v>Jumlah ternak sapi yandigemukkan (ekor)</v>
          </cell>
          <cell r="J79">
            <v>500</v>
          </cell>
          <cell r="K79">
            <v>3274000000</v>
          </cell>
          <cell r="L79">
            <v>500</v>
          </cell>
          <cell r="M79">
            <v>3720000000</v>
          </cell>
        </row>
        <row r="80">
          <cell r="B80" t="str">
            <v>Program Pengembangan Prasarana dan Sarana Pertanian</v>
          </cell>
          <cell r="C80" t="str">
            <v>Jumlah Alsintan yang diadakan. Panjang jaringan irigasi desa yangdibangun/direhab. PanjangJalan Usaha Tani/ Jalan Produksi yang dibentuk/ditingkatkan</v>
          </cell>
          <cell r="D80" t="str">
            <v>1,49</v>
          </cell>
          <cell r="E80">
            <v>0</v>
          </cell>
          <cell r="J80" t="str">
            <v>Alsintan=300Unit. Jides=10Km.Luas cetaksawah baru = 0 Ha</v>
          </cell>
          <cell r="K80">
            <v>19453303350</v>
          </cell>
          <cell r="L80" t="str">
            <v>Alsintan=652 Unit.Jides=16 Km.Luascetak sawah baru= 500 Ha</v>
          </cell>
          <cell r="M80">
            <v>28570000000</v>
          </cell>
        </row>
        <row r="81">
          <cell r="B81" t="str">
            <v>Kegiatan Pengembangan/Rehabilitasi  Sumber-Sumber Air</v>
          </cell>
          <cell r="C81" t="str">
            <v>Panjang jides yang dibangun/rehab (km)</v>
          </cell>
          <cell r="J81">
            <v>6</v>
          </cell>
          <cell r="K81">
            <v>9522189700</v>
          </cell>
          <cell r="L81">
            <v>6</v>
          </cell>
          <cell r="M81">
            <v>2000000000</v>
          </cell>
        </row>
        <row r="82">
          <cell r="B82" t="str">
            <v>Kegiatan Fasilitasi Dan Penyediaan Alat Dan Mesin Pertanaian</v>
          </cell>
          <cell r="C82" t="str">
            <v>Jumlah Pengadaan Alsintan (unit)</v>
          </cell>
          <cell r="J82">
            <v>200</v>
          </cell>
          <cell r="K82">
            <v>2863900000</v>
          </cell>
          <cell r="L82">
            <v>350</v>
          </cell>
          <cell r="M82">
            <v>10250000000</v>
          </cell>
        </row>
        <row r="83">
          <cell r="B83" t="str">
            <v>Kegiatan Pembangunan Dan Peningkatan Jalan Usaha Tani</v>
          </cell>
          <cell r="C83" t="str">
            <v>Panjang Jalan Usaha Tani yangdibangun/ditingkatkan</v>
          </cell>
          <cell r="J83">
            <v>25</v>
          </cell>
          <cell r="K83">
            <v>3803413150</v>
          </cell>
          <cell r="L83">
            <v>25</v>
          </cell>
          <cell r="M83">
            <v>3750000000</v>
          </cell>
        </row>
        <row r="84">
          <cell r="B84" t="str">
            <v>Kegiatan Pembangunan Dan Peningkatan Jalan Produksi</v>
          </cell>
          <cell r="C84" t="str">
            <v>Panjang jalan Produksi yangdibangun/ditingkatkan (km)</v>
          </cell>
          <cell r="J84">
            <v>12</v>
          </cell>
          <cell r="K84">
            <v>2189500000</v>
          </cell>
          <cell r="L84">
            <v>15</v>
          </cell>
          <cell r="M84">
            <v>2250000000</v>
          </cell>
        </row>
        <row r="85">
          <cell r="B85" t="str">
            <v>Program Peningkatan Produksi Tanaman Perkebunan</v>
          </cell>
          <cell r="C85" t="str">
            <v>Jumlah Produksi Lada (ton)Jumlah Produksi Kakao (ton)Jumlah Produksi Kelapa Sawit (ton)</v>
          </cell>
          <cell r="D85" t="str">
            <v>385412400245630</v>
          </cell>
          <cell r="E85">
            <v>0</v>
          </cell>
          <cell r="F85" t="str">
            <v>4.094.00013.597.000258.364.000</v>
          </cell>
          <cell r="G85">
            <v>518827500</v>
          </cell>
          <cell r="J85" t="str">
            <v>4.30116.147285.102</v>
          </cell>
          <cell r="K85">
            <v>5326616250</v>
          </cell>
          <cell r="L85" t="str">
            <v>4.33617.995304.621</v>
          </cell>
          <cell r="M85">
            <v>25089952200</v>
          </cell>
        </row>
        <row r="86">
          <cell r="B86" t="str">
            <v>Kegiatan Ekstensifikasi, Intensifikasi Dan PeremajaanTanaman Kakao</v>
          </cell>
          <cell r="C86" t="str">
            <v>Jumlah Luasan Tanaman Kakaoyang diidentifikasikan /direhabilitasi/diremajakan (Ha)</v>
          </cell>
          <cell r="J86">
            <v>2000</v>
          </cell>
          <cell r="K86">
            <v>4258101250</v>
          </cell>
          <cell r="L86">
            <v>20000</v>
          </cell>
          <cell r="M86">
            <v>22879952200</v>
          </cell>
        </row>
        <row r="87">
          <cell r="B87" t="str">
            <v>DINAS KELAUTAN DAN PERIKANAN</v>
          </cell>
        </row>
        <row r="88">
          <cell r="B88" t="str">
            <v>Program Pengembangan Budidaya Perikanan</v>
          </cell>
          <cell r="C88" t="str">
            <v>Jumlah produksiPerikanan Budidaya (ton)</v>
          </cell>
          <cell r="D88">
            <v>42922</v>
          </cell>
          <cell r="F88">
            <v>44210000</v>
          </cell>
          <cell r="G88">
            <v>1657296400</v>
          </cell>
          <cell r="J88">
            <v>45497</v>
          </cell>
          <cell r="K88">
            <v>6339004650</v>
          </cell>
          <cell r="L88">
            <v>45497</v>
          </cell>
        </row>
        <row r="89">
          <cell r="B89" t="str">
            <v>Kegiatan Pembangunan Jalan Produksi Tambak</v>
          </cell>
          <cell r="C89" t="str">
            <v>Jumlah jalan produksi tambakyang dibangun (km)</v>
          </cell>
          <cell r="J89">
            <v>25</v>
          </cell>
          <cell r="K89">
            <v>2203740000</v>
          </cell>
        </row>
        <row r="90">
          <cell r="B90" t="str">
            <v xml:space="preserve">Kegiatan Pembangunan Jembatan Tambak Dan Plat Duiker </v>
          </cell>
          <cell r="C90" t="str">
            <v>Jumlah jembatan tambak yangdibangun (unit)</v>
          </cell>
          <cell r="J90">
            <v>5</v>
          </cell>
          <cell r="K90">
            <v>1763110000</v>
          </cell>
          <cell r="L90">
            <v>5</v>
          </cell>
        </row>
        <row r="91">
          <cell r="B91" t="str">
            <v>Kegiatan Pembangunan/Rehabilitasi  Sarana PrasaranaBudidaya</v>
          </cell>
          <cell r="C91" t="str">
            <v>Jumlah Balai Benih Ikan yangdirehab/dibangun (unit/paket)</v>
          </cell>
          <cell r="J91">
            <v>1</v>
          </cell>
          <cell r="K91">
            <v>1705889650</v>
          </cell>
          <cell r="L91">
            <v>1</v>
          </cell>
        </row>
        <row r="92">
          <cell r="B92" t="str">
            <v>Program pengembangan perikanan tangkap</v>
          </cell>
          <cell r="C92" t="str">
            <v>Jumlah produksi Perikanan Tangkap (ton)</v>
          </cell>
          <cell r="D92">
            <v>8659</v>
          </cell>
          <cell r="F92">
            <v>8702300</v>
          </cell>
          <cell r="G92">
            <v>7416554300</v>
          </cell>
          <cell r="J92">
            <v>8745.59</v>
          </cell>
          <cell r="K92">
            <v>11289630650</v>
          </cell>
        </row>
        <row r="93">
          <cell r="B93" t="str">
            <v>Kegiatan Pembangunan Tempat Pelelangan Ikan</v>
          </cell>
          <cell r="C93" t="str">
            <v>Jumlah Tambatan,TPI,fasilitaspokok dan penunjang PPI yangdibangun,direhab (Unit)</v>
          </cell>
          <cell r="J93">
            <v>1</v>
          </cell>
          <cell r="K93">
            <v>5468253325</v>
          </cell>
          <cell r="L93">
            <v>1</v>
          </cell>
        </row>
        <row r="94">
          <cell r="B94" t="str">
            <v>Kegiatan Pegembangan Sarana Prasarana Penangkapan Ikan</v>
          </cell>
          <cell r="C94" t="str">
            <v>Jumlah Bantuan MesinKetinting/Mesin tempel yang diadakan (Unit)</v>
          </cell>
          <cell r="J94">
            <v>40</v>
          </cell>
          <cell r="K94">
            <v>1662219000</v>
          </cell>
          <cell r="L94">
            <v>40</v>
          </cell>
        </row>
        <row r="95">
          <cell r="B95" t="str">
            <v>Kegiatan Pembangunan/Penerapan Teknologi PerikananTangkap</v>
          </cell>
          <cell r="C95" t="str">
            <v>Jumlah apartemen ikan yangdiadakan (Unit)</v>
          </cell>
          <cell r="J95">
            <v>2</v>
          </cell>
          <cell r="K95">
            <v>1769000000</v>
          </cell>
          <cell r="L95">
            <v>2</v>
          </cell>
        </row>
        <row r="96">
          <cell r="B96" t="str">
            <v>Program Optimalisasi pengelolaan dan pemasaran produksi perikanan</v>
          </cell>
          <cell r="C96" t="str">
            <v>Jumlah produksiPengolahanikan  (ton)</v>
          </cell>
          <cell r="D96">
            <v>302.39999999999998</v>
          </cell>
          <cell r="F96">
            <v>303750</v>
          </cell>
          <cell r="G96">
            <v>1482852500</v>
          </cell>
          <cell r="J96">
            <v>305.27</v>
          </cell>
          <cell r="K96">
            <v>1919115000</v>
          </cell>
          <cell r="L96">
            <v>305.27</v>
          </cell>
        </row>
        <row r="97">
          <cell r="B97" t="str">
            <v>Kegiatan Optimalisasi Pengelolaan Dan Pemasaran HasilPerikanan</v>
          </cell>
          <cell r="C97" t="str">
            <v>Jumlah Sarana prasarana pokokdan Pendukung Industri perikanan yang dibangun/direhab/diadakan (Unit)</v>
          </cell>
          <cell r="J97">
            <v>20</v>
          </cell>
          <cell r="K97">
            <v>1426630000</v>
          </cell>
          <cell r="L97">
            <v>20</v>
          </cell>
        </row>
        <row r="98">
          <cell r="B98" t="str">
            <v>DPMPTSP</v>
          </cell>
        </row>
        <row r="99">
          <cell r="B99" t="str">
            <v>Program Peningkatan Promosi dan Kerjasama Investasi</v>
          </cell>
          <cell r="C99" t="str">
            <v>- persentase jumlah promosi yang dilaksanakan- Nilai investasi PMA $ dan PMDN Rp.</v>
          </cell>
          <cell r="D99" t="str">
            <v>0</v>
          </cell>
          <cell r="E99">
            <v>0</v>
          </cell>
          <cell r="F99" t="str">
            <v>0</v>
          </cell>
          <cell r="G99">
            <v>334386400</v>
          </cell>
          <cell r="K99">
            <v>543029000</v>
          </cell>
          <cell r="M99">
            <v>557902300</v>
          </cell>
        </row>
        <row r="100">
          <cell r="B100" t="str">
            <v>Kegiatan Penyelenggaraan Pameran Investasi</v>
          </cell>
          <cell r="C100" t="str">
            <v>Jumlah keikutsertaan pameraninvestasi tingkat propinsiregional dan nasional</v>
          </cell>
          <cell r="K100">
            <v>331030000</v>
          </cell>
          <cell r="M100">
            <v>0</v>
          </cell>
        </row>
        <row r="101">
          <cell r="B101" t="str">
            <v>Program Peningkatan Iklim Investasi dan Realisasi Investasi</v>
          </cell>
          <cell r="C101" t="str">
            <v>Jumlah minat dan rencana investasi (investor)</v>
          </cell>
          <cell r="D101">
            <v>25</v>
          </cell>
          <cell r="E101">
            <v>0</v>
          </cell>
          <cell r="F101">
            <v>30</v>
          </cell>
          <cell r="G101">
            <v>91747600</v>
          </cell>
          <cell r="K101">
            <v>237077000</v>
          </cell>
          <cell r="M101">
            <v>519097000</v>
          </cell>
        </row>
        <row r="102">
          <cell r="B102" t="str">
            <v>Memfasilitasi Dan Koordinasi Kerjasama Di Bidang Investasi</v>
          </cell>
          <cell r="C102" t="str">
            <v>Jumlah UMKM perusahaan yangdifasilitasi</v>
          </cell>
          <cell r="K102">
            <v>73879000</v>
          </cell>
        </row>
        <row r="103">
          <cell r="B103" t="str">
            <v>Penyusunan Cetak Biru (Master Plan) Pengembangan Penanaman Modal</v>
          </cell>
          <cell r="C103" t="str">
            <v>Database bidang penanamanmodal</v>
          </cell>
          <cell r="K103">
            <v>84596000</v>
          </cell>
        </row>
        <row r="104">
          <cell r="B104" t="str">
            <v>Program Pengawasan dan Pengendalian PM dan PTSP</v>
          </cell>
          <cell r="C104" t="str">
            <v>persentase PMA dan PMDN yang dibina</v>
          </cell>
          <cell r="D104" t="str">
            <v>0</v>
          </cell>
          <cell r="E104">
            <v>0</v>
          </cell>
          <cell r="F104" t="str">
            <v>0</v>
          </cell>
          <cell r="G104">
            <v>0</v>
          </cell>
          <cell r="K104">
            <v>0</v>
          </cell>
        </row>
      </sheetData>
      <sheetData sheetId="9">
        <row r="3">
          <cell r="B3" t="str">
            <v>Program Pendidikan Anak Usia Dini</v>
          </cell>
        </row>
      </sheetData>
      <sheetData sheetId="10">
        <row r="3">
          <cell r="B3" t="str">
            <v>Program Pendidikan Anak Usia Dini</v>
          </cell>
          <cell r="C3" t="str">
            <v>Rasio ketersediaan sekolah terhadap pendududuk usia TK/PAUD (sek/10.000 penduduk)</v>
          </cell>
          <cell r="D3">
            <v>0</v>
          </cell>
          <cell r="E3">
            <v>0</v>
          </cell>
          <cell r="F3">
            <v>0</v>
          </cell>
          <cell r="G3">
            <v>1559495000</v>
          </cell>
          <cell r="H3">
            <v>0</v>
          </cell>
          <cell r="I3">
            <v>2604544000</v>
          </cell>
          <cell r="J3">
            <v>0.54</v>
          </cell>
          <cell r="K3">
            <v>19009952500</v>
          </cell>
          <cell r="L3">
            <v>0.59</v>
          </cell>
          <cell r="M3">
            <v>18809952500</v>
          </cell>
          <cell r="N3">
            <v>0.64</v>
          </cell>
          <cell r="O3">
            <v>14118642500</v>
          </cell>
        </row>
        <row r="4">
          <cell r="B4" t="str">
            <v>Program Wajib Belajar Pendidikan Dasar Sembilan Tahun</v>
          </cell>
          <cell r="C4" t="str">
            <v>Sekolah Pendidikan SMP/MTs dan SMA/SMK/MA kondisi Bangunan Baik (unit)</v>
          </cell>
          <cell r="D4">
            <v>80</v>
          </cell>
          <cell r="F4">
            <v>84</v>
          </cell>
          <cell r="G4">
            <v>88822422831</v>
          </cell>
          <cell r="H4">
            <v>86</v>
          </cell>
          <cell r="I4">
            <v>95753620420</v>
          </cell>
          <cell r="J4">
            <v>88</v>
          </cell>
          <cell r="K4">
            <v>121</v>
          </cell>
          <cell r="L4">
            <v>92</v>
          </cell>
          <cell r="M4">
            <v>146879472286</v>
          </cell>
          <cell r="N4">
            <v>94</v>
          </cell>
          <cell r="O4">
            <v>160682790811</v>
          </cell>
        </row>
        <row r="5">
          <cell r="C5" t="str">
            <v>% SD Memiliki Gedung Perpustakaan (%)</v>
          </cell>
          <cell r="D5">
            <v>20</v>
          </cell>
          <cell r="F5">
            <v>20</v>
          </cell>
          <cell r="H5">
            <v>50</v>
          </cell>
          <cell r="J5">
            <v>65</v>
          </cell>
          <cell r="L5">
            <v>80</v>
          </cell>
          <cell r="N5">
            <v>90</v>
          </cell>
        </row>
        <row r="6">
          <cell r="C6" t="str">
            <v>Sekolah Pendidikan SD/MI kondisi bangunan baik (unit)</v>
          </cell>
          <cell r="D6">
            <v>122</v>
          </cell>
          <cell r="F6">
            <v>135</v>
          </cell>
          <cell r="H6">
            <v>145</v>
          </cell>
          <cell r="J6">
            <v>155</v>
          </cell>
          <cell r="L6">
            <v>160</v>
          </cell>
          <cell r="N6">
            <v>176</v>
          </cell>
        </row>
        <row r="7">
          <cell r="C7" t="str">
            <v>Rasio ketersediaan sekolah terhadap pendududuk usia SD/MI (sek/10.000 pddk)</v>
          </cell>
          <cell r="D7">
            <v>51.98</v>
          </cell>
          <cell r="F7">
            <v>51.98</v>
          </cell>
          <cell r="H7">
            <v>52.17</v>
          </cell>
          <cell r="J7">
            <v>52.43</v>
          </cell>
          <cell r="L7">
            <v>52.55</v>
          </cell>
          <cell r="N7">
            <v>52.56</v>
          </cell>
        </row>
        <row r="8">
          <cell r="C8" t="str">
            <v>% SMP Memiliki Gedung Perpustakaan (%)</v>
          </cell>
          <cell r="D8">
            <v>50</v>
          </cell>
          <cell r="F8">
            <v>50</v>
          </cell>
          <cell r="H8">
            <v>65</v>
          </cell>
          <cell r="J8">
            <v>80</v>
          </cell>
          <cell r="L8">
            <v>95</v>
          </cell>
          <cell r="N8">
            <v>98</v>
          </cell>
        </row>
        <row r="9">
          <cell r="C9" t="str">
            <v>% SMP Memiliki Lab.Komputer (%)</v>
          </cell>
          <cell r="D9">
            <v>50</v>
          </cell>
          <cell r="F9">
            <v>50</v>
          </cell>
          <cell r="H9">
            <v>60</v>
          </cell>
          <cell r="J9">
            <v>70</v>
          </cell>
          <cell r="L9">
            <v>78</v>
          </cell>
          <cell r="N9">
            <v>80</v>
          </cell>
        </row>
        <row r="10">
          <cell r="C10" t="str">
            <v>Rasio ketersediaan sekolah terhadap pendududuk usia SMP/MTs (sek/10.000 penduduk)</v>
          </cell>
          <cell r="D10">
            <v>41.85</v>
          </cell>
          <cell r="F10">
            <v>42.3</v>
          </cell>
          <cell r="H10">
            <v>42.49</v>
          </cell>
          <cell r="J10">
            <v>43.05</v>
          </cell>
          <cell r="L10">
            <v>43.33</v>
          </cell>
          <cell r="N10">
            <v>43.49</v>
          </cell>
        </row>
        <row r="11">
          <cell r="C11" t="str">
            <v>% SMP Memiliki Lab. IPA (%)</v>
          </cell>
          <cell r="D11">
            <v>70</v>
          </cell>
          <cell r="F11">
            <v>70</v>
          </cell>
          <cell r="H11">
            <v>75</v>
          </cell>
          <cell r="J11">
            <v>80</v>
          </cell>
          <cell r="L11">
            <v>85</v>
          </cell>
          <cell r="N11">
            <v>90</v>
          </cell>
        </row>
        <row r="12">
          <cell r="C12" t="str">
            <v>% Ruang Kelas Rusak berkurang (%)</v>
          </cell>
          <cell r="D12">
            <v>15</v>
          </cell>
          <cell r="F12">
            <v>15</v>
          </cell>
          <cell r="H12">
            <v>12</v>
          </cell>
          <cell r="J12">
            <v>10</v>
          </cell>
          <cell r="L12">
            <v>9</v>
          </cell>
          <cell r="N12">
            <v>6</v>
          </cell>
        </row>
        <row r="13">
          <cell r="B13" t="str">
            <v>Program Pendidikan Non Formal</v>
          </cell>
          <cell r="C13" t="str">
            <v>% warga buta aksara yang mengikuti pembelajaran keaksaraan</v>
          </cell>
          <cell r="D13">
            <v>0</v>
          </cell>
          <cell r="E13">
            <v>0</v>
          </cell>
          <cell r="F13">
            <v>0</v>
          </cell>
          <cell r="G13">
            <v>1013632500</v>
          </cell>
          <cell r="H13">
            <v>0</v>
          </cell>
          <cell r="I13">
            <v>860817500</v>
          </cell>
          <cell r="J13">
            <v>30</v>
          </cell>
          <cell r="K13">
            <v>1225401000</v>
          </cell>
          <cell r="L13">
            <v>40</v>
          </cell>
          <cell r="M13">
            <v>1256760000</v>
          </cell>
          <cell r="N13">
            <v>50</v>
          </cell>
          <cell r="O13">
            <v>1167911000</v>
          </cell>
        </row>
        <row r="14">
          <cell r="C14" t="str">
            <v>% Kelulusan warga belajar mengikuti Kesetaraan kejar paket A,B,C</v>
          </cell>
          <cell r="D14">
            <v>0</v>
          </cell>
          <cell r="F14">
            <v>0</v>
          </cell>
          <cell r="H14">
            <v>0</v>
          </cell>
          <cell r="J14">
            <v>92</v>
          </cell>
          <cell r="L14">
            <v>93</v>
          </cell>
          <cell r="N14">
            <v>99</v>
          </cell>
        </row>
        <row r="15">
          <cell r="B15" t="str">
            <v>Program Peningkatan Mutu Pendidik dan Tenaga Kependidikan</v>
          </cell>
          <cell r="C15" t="str">
            <v>Persentase Peningkatan mutu guru mata pelajaran (%)</v>
          </cell>
          <cell r="D15">
            <v>0</v>
          </cell>
          <cell r="E15">
            <v>0</v>
          </cell>
          <cell r="F15">
            <v>0</v>
          </cell>
          <cell r="G15">
            <v>672081000</v>
          </cell>
          <cell r="H15">
            <v>0</v>
          </cell>
          <cell r="I15">
            <v>1732834100</v>
          </cell>
          <cell r="J15">
            <v>39</v>
          </cell>
          <cell r="K15">
            <v>2237042100</v>
          </cell>
          <cell r="L15">
            <v>45</v>
          </cell>
          <cell r="M15">
            <v>2285595941</v>
          </cell>
          <cell r="N15">
            <v>55</v>
          </cell>
          <cell r="O15">
            <v>2308445498</v>
          </cell>
        </row>
        <row r="16">
          <cell r="B16" t="str">
            <v>Program Manajemen Pelayanan Pendidikan</v>
          </cell>
          <cell r="C16" t="str">
            <v>Persentase angkapartisipasi pendidikantinggi</v>
          </cell>
          <cell r="D16">
            <v>0</v>
          </cell>
          <cell r="E16">
            <v>0</v>
          </cell>
          <cell r="F16">
            <v>0</v>
          </cell>
          <cell r="G16">
            <v>19982650000</v>
          </cell>
          <cell r="H16">
            <v>0.2</v>
          </cell>
          <cell r="I16">
            <v>24992918000</v>
          </cell>
          <cell r="J16">
            <v>0.3</v>
          </cell>
          <cell r="K16">
            <v>25991147800</v>
          </cell>
          <cell r="L16">
            <v>0.4</v>
          </cell>
          <cell r="M16">
            <v>27216997580</v>
          </cell>
          <cell r="N16">
            <v>0.5</v>
          </cell>
          <cell r="O16">
            <v>21784038190</v>
          </cell>
        </row>
        <row r="17">
          <cell r="B17" t="str">
            <v>DINAS KESEHATAN</v>
          </cell>
        </row>
        <row r="18">
          <cell r="B18" t="str">
            <v>Program Standarisasi Pelayanan Kesehatan</v>
          </cell>
          <cell r="C18" t="str">
            <v>- Persentase FKTP yang melaksanakan sistem rujukan sesuai standar (%)- Persentase FKTP yang memberikan pelayanan sesuai standar (%)</v>
          </cell>
          <cell r="D18" t="str">
            <v>- 7- 50</v>
          </cell>
          <cell r="F18" t="str">
            <v>- 7- 50</v>
          </cell>
          <cell r="G18">
            <v>13049940580</v>
          </cell>
          <cell r="H18" t="str">
            <v>- 47- 75</v>
          </cell>
          <cell r="I18">
            <v>18589653338</v>
          </cell>
          <cell r="J18" t="str">
            <v>- 71- 80</v>
          </cell>
          <cell r="K18">
            <v>14467053190</v>
          </cell>
          <cell r="L18" t="str">
            <v>- 88- 88</v>
          </cell>
          <cell r="M18">
            <v>835139250</v>
          </cell>
          <cell r="N18" t="str">
            <v>- 100- 100</v>
          </cell>
          <cell r="O18">
            <v>918653225</v>
          </cell>
        </row>
        <row r="19">
          <cell r="B19" t="str">
            <v>Program pengadaan, peningkatan dan perbaikan sarana dan prasarana puskesmas/ puskemas pembantu dan jaringannya</v>
          </cell>
          <cell r="C19" t="str">
            <v>Jumlah Puskesmas dan jaringannya yang ditingkatkan kualitasnya (PKM)</v>
          </cell>
          <cell r="D19">
            <v>15</v>
          </cell>
          <cell r="F19">
            <v>15</v>
          </cell>
          <cell r="G19">
            <v>23513084679</v>
          </cell>
          <cell r="H19">
            <v>17</v>
          </cell>
          <cell r="I19">
            <v>6128973795</v>
          </cell>
          <cell r="J19">
            <v>17</v>
          </cell>
          <cell r="K19">
            <v>12988292500</v>
          </cell>
          <cell r="L19">
            <v>17</v>
          </cell>
          <cell r="M19">
            <v>9324236250</v>
          </cell>
          <cell r="N19">
            <v>17</v>
          </cell>
          <cell r="O19">
            <v>12551159875</v>
          </cell>
        </row>
        <row r="20">
          <cell r="B20" t="str">
            <v>Program kemitraan peningkatan pelayanan kesehatan</v>
          </cell>
          <cell r="C20" t="str">
            <v>Jumlah penduduk yang memiliki jaminan kesehatan (jiwa)</v>
          </cell>
          <cell r="D20">
            <v>150000</v>
          </cell>
          <cell r="F20">
            <v>150000</v>
          </cell>
          <cell r="G20">
            <v>17723016700</v>
          </cell>
          <cell r="H20">
            <v>153000</v>
          </cell>
          <cell r="I20">
            <v>33172933000</v>
          </cell>
          <cell r="J20">
            <v>241000</v>
          </cell>
          <cell r="K20">
            <v>39730926000</v>
          </cell>
          <cell r="L20">
            <v>245000</v>
          </cell>
          <cell r="M20">
            <v>43977018600</v>
          </cell>
          <cell r="N20">
            <v>280000</v>
          </cell>
          <cell r="O20">
            <v>48324320460</v>
          </cell>
        </row>
        <row r="21">
          <cell r="B21" t="str">
            <v>Program Pengadaan, Peningkatan Sarana Dan Prasarana Rumah Sakit/ Rumah Sakit Jiwa/Rumah Sakit Paru-Paru/  Rumah Sakit Mata</v>
          </cell>
          <cell r="C21" t="str">
            <v>Peningkatan Sarana dan Prasarana Rumah Sakit</v>
          </cell>
          <cell r="I21">
            <v>708799622</v>
          </cell>
          <cell r="K21">
            <v>6856540000</v>
          </cell>
          <cell r="M21">
            <v>12550000000</v>
          </cell>
          <cell r="O21">
            <v>16100000000</v>
          </cell>
        </row>
        <row r="22">
          <cell r="B22" t="str">
            <v>DINAS PU</v>
          </cell>
        </row>
        <row r="23">
          <cell r="B23" t="str">
            <v>Program pembangunan jalan dan jembatan</v>
          </cell>
          <cell r="C23" t="str">
            <v>Jumlah jembatan dalam kondisi baik (unit)</v>
          </cell>
          <cell r="D23">
            <v>163</v>
          </cell>
          <cell r="E23">
            <v>202114968693</v>
          </cell>
          <cell r="F23">
            <v>173</v>
          </cell>
          <cell r="G23">
            <v>177466055509</v>
          </cell>
          <cell r="H23">
            <v>182</v>
          </cell>
          <cell r="I23">
            <v>155481418640</v>
          </cell>
          <cell r="J23">
            <v>188</v>
          </cell>
          <cell r="K23">
            <v>103000000000</v>
          </cell>
          <cell r="L23">
            <v>194</v>
          </cell>
          <cell r="M23">
            <v>103000000000</v>
          </cell>
        </row>
        <row r="24">
          <cell r="C24" t="str">
            <v>Proporsi panjang jaringan jalan dalam kondisi baik (km)</v>
          </cell>
          <cell r="D24">
            <v>1329.79</v>
          </cell>
          <cell r="F24">
            <v>1396.28</v>
          </cell>
          <cell r="H24">
            <v>1466.09</v>
          </cell>
          <cell r="J24">
            <v>1539.4</v>
          </cell>
          <cell r="L24">
            <v>1616.37</v>
          </cell>
          <cell r="N24">
            <v>1697.19</v>
          </cell>
        </row>
        <row r="25">
          <cell r="B25" t="str">
            <v>Program Pengembangan dan Pengelolaan Jaringan Irigasi, Rawa dan Jaringan Pengairan lainnya</v>
          </cell>
          <cell r="C25" t="str">
            <v>Persentase panjang jaringan irigasi dalam kondisi baik (%)</v>
          </cell>
          <cell r="D25">
            <v>51.21</v>
          </cell>
          <cell r="E25">
            <v>20858270705</v>
          </cell>
          <cell r="F25">
            <v>53.18</v>
          </cell>
          <cell r="G25">
            <v>23772109678</v>
          </cell>
          <cell r="H25">
            <v>54.7</v>
          </cell>
          <cell r="I25">
            <v>31959975610</v>
          </cell>
          <cell r="J25">
            <v>55.76</v>
          </cell>
          <cell r="K25">
            <v>41865230000</v>
          </cell>
          <cell r="L25">
            <v>56.67</v>
          </cell>
          <cell r="M25">
            <v>56815230000</v>
          </cell>
        </row>
        <row r="26">
          <cell r="C26" t="str">
            <v>Persentase panjang jaringan irigasi dalam kondisi baik</v>
          </cell>
        </row>
        <row r="27">
          <cell r="B27" t="str">
            <v>DINAS PERTANIAN</v>
          </cell>
        </row>
        <row r="28">
          <cell r="B28" t="str">
            <v>Program peningkatan produksi hasil peternakan</v>
          </cell>
          <cell r="C28" t="str">
            <v>Jumlah Populasi Ternak</v>
          </cell>
          <cell r="D28" t="str">
            <v>- Jumlah populasi sapi = 14.010- Jumlah populasi kambing = 10.326- Jumlah populasi ayam = 382.503</v>
          </cell>
          <cell r="F28" t="str">
            <v>- Jumlah populasi sapi = 15.021- Jumlah populasi kambing = 13.454- Jumlah populasi ayam = 1.446.811</v>
          </cell>
          <cell r="G28">
            <v>4714885000</v>
          </cell>
          <cell r="H28" t="str">
            <v>- Jumlah populasi sapi = 15.546- Jumlah populasi kambing = 13.992- Jumlah populasi ayam = 1.475.747</v>
          </cell>
          <cell r="I28">
            <v>1861154000</v>
          </cell>
          <cell r="J28" t="str">
            <v>- Jumlah populasi sapi = 16.439- Jumlah populasi kambing = 14.552- Jumlah populasi ayam = 1.505.262</v>
          </cell>
          <cell r="K28">
            <v>3513726000</v>
          </cell>
          <cell r="L28" t="str">
            <v>- Jumlah populasi sapi = 17.333- Jumlah populasi kambing = 15.134- Jumlah populasi ayam = 1.535.367</v>
          </cell>
          <cell r="M28">
            <v>3395000000</v>
          </cell>
          <cell r="N28" t="str">
            <v>- Jumlah populasi sapi = 19.161- Jumlah populasi kambing = 15.739- Jumlah populasi ayam = 1.566.075</v>
          </cell>
          <cell r="O28">
            <v>300000000</v>
          </cell>
        </row>
        <row r="29">
          <cell r="B29" t="str">
            <v>Program Pengembangan Prasarana dan Sarana Pertanian</v>
          </cell>
          <cell r="C29" t="str">
            <v>Nilai Indeks Pertanaman Padi (kali)</v>
          </cell>
          <cell r="D29" t="str">
            <v>1,49</v>
          </cell>
          <cell r="E29">
            <v>0</v>
          </cell>
          <cell r="H29">
            <v>1500</v>
          </cell>
          <cell r="I29">
            <v>34778769350</v>
          </cell>
          <cell r="J29">
            <v>1550</v>
          </cell>
          <cell r="K29">
            <v>25441764150</v>
          </cell>
          <cell r="L29">
            <v>1600</v>
          </cell>
          <cell r="M29">
            <v>20985000000</v>
          </cell>
          <cell r="N29">
            <v>1650</v>
          </cell>
          <cell r="O29">
            <v>21035000000</v>
          </cell>
        </row>
        <row r="30">
          <cell r="B30" t="str">
            <v>Program Peningkatan Produksi Tanaman Perkebunan</v>
          </cell>
          <cell r="C30" t="str">
            <v>Jumlah Produksi Lada Jumlah Produksi KakaoJumlah Produksi Kelapa Sawit</v>
          </cell>
          <cell r="D30" t="str">
            <v>385412400245630</v>
          </cell>
          <cell r="E30">
            <v>0</v>
          </cell>
          <cell r="F30" t="str">
            <v>4.09413.597258.364</v>
          </cell>
          <cell r="G30">
            <v>518827500</v>
          </cell>
          <cell r="H30" t="str">
            <v>4.30116.147285.102</v>
          </cell>
          <cell r="I30">
            <v>3241726860</v>
          </cell>
          <cell r="J30" t="str">
            <v>4.33617.996304.621</v>
          </cell>
          <cell r="K30">
            <v>4094982000</v>
          </cell>
          <cell r="L30" t="str">
            <v>4.44919.996328.318</v>
          </cell>
          <cell r="M30">
            <v>13175000000</v>
          </cell>
          <cell r="N30" t="str">
            <v>5.54822.496346.558</v>
          </cell>
          <cell r="O30">
            <v>16730000000</v>
          </cell>
        </row>
        <row r="31">
          <cell r="B31" t="str">
            <v>DINAS KELAUTAN DAN PERIKANAN</v>
          </cell>
        </row>
        <row r="32">
          <cell r="B32" t="str">
            <v>Program Pengembangan Budidaya Perikanan</v>
          </cell>
          <cell r="C32" t="str">
            <v>Jumlah produksiPerikanan Budidaya (ton)</v>
          </cell>
          <cell r="D32">
            <v>42922</v>
          </cell>
          <cell r="F32">
            <v>44210</v>
          </cell>
          <cell r="G32">
            <v>1657296400</v>
          </cell>
          <cell r="H32">
            <v>45497</v>
          </cell>
          <cell r="I32">
            <v>6866608000</v>
          </cell>
          <cell r="J32">
            <v>46788</v>
          </cell>
          <cell r="K32">
            <v>7568947455</v>
          </cell>
          <cell r="L32">
            <v>48073</v>
          </cell>
          <cell r="M32">
            <v>6756963547</v>
          </cell>
          <cell r="N32">
            <v>49380</v>
          </cell>
          <cell r="O32">
            <v>7437752974</v>
          </cell>
        </row>
        <row r="33">
          <cell r="B33" t="str">
            <v>Program pengembangan perikanan tangkap</v>
          </cell>
          <cell r="C33" t="str">
            <v>Jumlah produksi Perikanan Tangkap (ton)</v>
          </cell>
          <cell r="D33">
            <v>8659</v>
          </cell>
          <cell r="F33">
            <v>8702300</v>
          </cell>
          <cell r="G33">
            <v>7416554300</v>
          </cell>
          <cell r="H33">
            <v>8745590</v>
          </cell>
          <cell r="I33">
            <v>11289630650</v>
          </cell>
          <cell r="J33">
            <v>8785890</v>
          </cell>
          <cell r="K33">
            <v>7952000000</v>
          </cell>
          <cell r="L33">
            <v>8832180</v>
          </cell>
          <cell r="M33">
            <v>7905000000</v>
          </cell>
          <cell r="N33">
            <v>8918800</v>
          </cell>
          <cell r="O33">
            <v>8915000000</v>
          </cell>
        </row>
        <row r="34">
          <cell r="B34" t="str">
            <v>Program Optimalisasi pengelolaan dan pemasaran produksi perikanan</v>
          </cell>
          <cell r="C34" t="str">
            <v>Jumlah produksiPengolahanikan  (ton)</v>
          </cell>
          <cell r="D34">
            <v>302.39999999999998</v>
          </cell>
          <cell r="F34">
            <v>303750</v>
          </cell>
          <cell r="G34">
            <v>1482852500</v>
          </cell>
          <cell r="H34">
            <v>305270</v>
          </cell>
          <cell r="I34">
            <v>1471235000</v>
          </cell>
          <cell r="J34">
            <v>306800</v>
          </cell>
          <cell r="K34">
            <v>960290000</v>
          </cell>
          <cell r="L34">
            <v>308330</v>
          </cell>
          <cell r="M34">
            <v>1655000000</v>
          </cell>
          <cell r="N34">
            <v>309870</v>
          </cell>
          <cell r="O34">
            <v>1255000000</v>
          </cell>
        </row>
        <row r="35">
          <cell r="B35" t="str">
            <v>DPMPTSP</v>
          </cell>
        </row>
        <row r="36">
          <cell r="B36" t="str">
            <v>Program Peningkatan Iklim Investasi dan Realisasi Investasi</v>
          </cell>
          <cell r="C36" t="str">
            <v>Jumlah minat dan rencana investasi (investor)</v>
          </cell>
          <cell r="D36">
            <v>25</v>
          </cell>
          <cell r="E36">
            <v>0</v>
          </cell>
          <cell r="F36">
            <v>30</v>
          </cell>
          <cell r="G36">
            <v>91747600</v>
          </cell>
          <cell r="H36">
            <v>0</v>
          </cell>
          <cell r="I36">
            <v>0</v>
          </cell>
          <cell r="J36">
            <v>0</v>
          </cell>
          <cell r="K36">
            <v>0</v>
          </cell>
          <cell r="L36">
            <v>0</v>
          </cell>
          <cell r="M36">
            <v>0</v>
          </cell>
          <cell r="N36">
            <v>0</v>
          </cell>
          <cell r="O36">
            <v>0</v>
          </cell>
        </row>
        <row r="37">
          <cell r="B37" t="str">
            <v>Program Peningkatan Promosi dan Kerjasama Investasi</v>
          </cell>
          <cell r="C37" t="str">
            <v>- persentase jumlah promosi yang dilaksanakan- Nilai investasi PMA $ dan PMDN Rp.</v>
          </cell>
          <cell r="D37" t="str">
            <v>0</v>
          </cell>
          <cell r="E37">
            <v>0</v>
          </cell>
          <cell r="F37" t="str">
            <v>0</v>
          </cell>
          <cell r="G37">
            <v>334386400</v>
          </cell>
          <cell r="H37" t="str">
            <v>0</v>
          </cell>
          <cell r="I37">
            <v>472662000</v>
          </cell>
          <cell r="J37" t="str">
            <v>0</v>
          </cell>
          <cell r="K37">
            <v>874759000</v>
          </cell>
          <cell r="L37" t="str">
            <v>0</v>
          </cell>
          <cell r="M37">
            <v>900000000</v>
          </cell>
          <cell r="N37" t="str">
            <v>0</v>
          </cell>
          <cell r="O37">
            <v>0</v>
          </cell>
        </row>
        <row r="38">
          <cell r="B38" t="str">
            <v>Program Pengawasan dan Pengendalian PM dan PTSP</v>
          </cell>
          <cell r="C38" t="str">
            <v>persentase PMA dan PMDN yang dibina</v>
          </cell>
          <cell r="D38" t="str">
            <v>0</v>
          </cell>
          <cell r="E38">
            <v>0</v>
          </cell>
          <cell r="F38" t="str">
            <v>0</v>
          </cell>
          <cell r="G38">
            <v>0</v>
          </cell>
          <cell r="H38" t="str">
            <v>0</v>
          </cell>
          <cell r="I38">
            <v>0</v>
          </cell>
          <cell r="J38">
            <v>0</v>
          </cell>
          <cell r="K38">
            <v>0</v>
          </cell>
          <cell r="L38">
            <v>0</v>
          </cell>
          <cell r="M38">
            <v>430000000</v>
          </cell>
          <cell r="N38">
            <v>0</v>
          </cell>
          <cell r="O38">
            <v>430000000</v>
          </cell>
        </row>
      </sheetData>
      <sheetData sheetId="11"/>
      <sheetData sheetId="12"/>
      <sheetData sheetId="13"/>
      <sheetData sheetId="14"/>
      <sheetData sheetId="15"/>
      <sheetData sheetId="16"/>
      <sheetData sheetId="1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2.2"/>
      <sheetName val="1.4.7"/>
      <sheetName val="1.4.8"/>
      <sheetName val="DPPA"/>
      <sheetName val="RKA"/>
      <sheetName val="Renja"/>
      <sheetName val="KUPA-PPASP"/>
      <sheetName val="KUA-PPAS"/>
      <sheetName val="RKPD"/>
      <sheetName val="Program RPJMD_pokok"/>
      <sheetName val="Program RPJMD_revisi"/>
      <sheetName val="Program_APBD"/>
      <sheetName val="2016"/>
      <sheetName val="2017"/>
      <sheetName val="2018"/>
      <sheetName val="Program, Kegiatan 2016"/>
      <sheetName val="Program, Kegiatan 2017"/>
      <sheetName val="Program, Kegiatan 201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3">
          <cell r="B3" t="str">
            <v>DINAS PENDIDIKAN</v>
          </cell>
          <cell r="J3" t="str">
            <v>Target</v>
          </cell>
          <cell r="K3" t="str">
            <v>Anggaran</v>
          </cell>
          <cell r="L3" t="str">
            <v>Target</v>
          </cell>
          <cell r="M3" t="str">
            <v>Anggaran</v>
          </cell>
        </row>
        <row r="4">
          <cell r="B4" t="str">
            <v>Program Pendidikan Anak Usia Dini</v>
          </cell>
          <cell r="C4" t="str">
            <v>APK PAUD formal dan Non
Formal</v>
          </cell>
          <cell r="D4">
            <v>0</v>
          </cell>
          <cell r="E4">
            <v>0</v>
          </cell>
          <cell r="F4">
            <v>0.44</v>
          </cell>
          <cell r="G4">
            <v>22097497500</v>
          </cell>
          <cell r="H4">
            <v>0.49</v>
          </cell>
          <cell r="I4">
            <v>14843297500</v>
          </cell>
          <cell r="J4">
            <v>0.49</v>
          </cell>
          <cell r="K4">
            <v>3575607600</v>
          </cell>
          <cell r="L4">
            <v>0.54</v>
          </cell>
          <cell r="M4">
            <v>19481839625</v>
          </cell>
        </row>
        <row r="5">
          <cell r="B5" t="str">
            <v xml:space="preserve">Kegiatan Penambahan Ruang Kelas Sekolah </v>
          </cell>
          <cell r="C5" t="str">
            <v>Jumlah RKB yang dibangun</v>
          </cell>
          <cell r="F5">
            <v>0</v>
          </cell>
          <cell r="G5">
            <v>0</v>
          </cell>
          <cell r="H5">
            <v>1</v>
          </cell>
          <cell r="I5">
            <v>150000000</v>
          </cell>
          <cell r="J5">
            <v>8</v>
          </cell>
          <cell r="K5">
            <v>1667125000</v>
          </cell>
          <cell r="L5">
            <v>1</v>
          </cell>
          <cell r="M5">
            <v>259600000</v>
          </cell>
        </row>
        <row r="6">
          <cell r="B6" t="str">
            <v>Kegiatan Penyelenggaraan Pendidikan Anak Usia Dini</v>
          </cell>
          <cell r="C6" t="str">
            <v>Jumlah TK yang mendapatkan
pelayanan PAUD</v>
          </cell>
          <cell r="F6">
            <v>170</v>
          </cell>
          <cell r="G6">
            <v>2643777500</v>
          </cell>
          <cell r="H6">
            <v>170</v>
          </cell>
          <cell r="I6">
            <v>2643777500</v>
          </cell>
          <cell r="J6">
            <v>11</v>
          </cell>
          <cell r="K6">
            <v>607875000</v>
          </cell>
          <cell r="L6">
            <v>170</v>
          </cell>
          <cell r="M6">
            <v>2643777500</v>
          </cell>
        </row>
        <row r="7">
          <cell r="B7" t="str">
            <v xml:space="preserve">Kegiatan Pembangunan Pagar Sekolah </v>
          </cell>
          <cell r="C7" t="str">
            <v>Pagar sekolah yang dibangun</v>
          </cell>
          <cell r="F7">
            <v>100</v>
          </cell>
          <cell r="G7">
            <v>18750000000</v>
          </cell>
          <cell r="H7">
            <v>50</v>
          </cell>
          <cell r="I7">
            <v>9375000000</v>
          </cell>
          <cell r="J7">
            <v>0</v>
          </cell>
          <cell r="K7">
            <v>19866600</v>
          </cell>
          <cell r="L7">
            <v>75</v>
          </cell>
          <cell r="M7">
            <v>14062500000</v>
          </cell>
        </row>
        <row r="8">
          <cell r="B8" t="str">
            <v>Program Wajib Belajar Pendidikan Dasar Sembilan Tahun</v>
          </cell>
          <cell r="C8" t="str">
            <v>AK SD</v>
          </cell>
          <cell r="D8">
            <v>80</v>
          </cell>
          <cell r="F8">
            <v>99.34</v>
          </cell>
          <cell r="G8">
            <v>55852756420</v>
          </cell>
          <cell r="H8">
            <v>99.44</v>
          </cell>
          <cell r="I8">
            <v>84451496662</v>
          </cell>
          <cell r="J8">
            <v>99.44</v>
          </cell>
          <cell r="K8">
            <v>96542666148</v>
          </cell>
          <cell r="L8">
            <v>99.54</v>
          </cell>
          <cell r="M8">
            <v>145808671869.72</v>
          </cell>
        </row>
        <row r="9">
          <cell r="C9" t="str">
            <v>AK SMP</v>
          </cell>
          <cell r="D9">
            <v>20</v>
          </cell>
          <cell r="F9">
            <v>98.7</v>
          </cell>
          <cell r="H9">
            <v>98.87</v>
          </cell>
          <cell r="J9">
            <v>98.87</v>
          </cell>
          <cell r="L9">
            <v>99.05</v>
          </cell>
        </row>
        <row r="10">
          <cell r="C10" t="str">
            <v>AM SD</v>
          </cell>
          <cell r="D10">
            <v>122</v>
          </cell>
          <cell r="F10">
            <v>89.96</v>
          </cell>
          <cell r="H10">
            <v>90.22</v>
          </cell>
          <cell r="J10">
            <v>90.22</v>
          </cell>
          <cell r="L10">
            <v>90.06</v>
          </cell>
        </row>
        <row r="11">
          <cell r="C11" t="str">
            <v>AM SMP</v>
          </cell>
          <cell r="D11">
            <v>51.98</v>
          </cell>
          <cell r="F11">
            <v>93.16</v>
          </cell>
          <cell r="H11">
            <v>93.54</v>
          </cell>
          <cell r="J11">
            <v>93.54</v>
          </cell>
          <cell r="L11">
            <v>95.68</v>
          </cell>
        </row>
        <row r="12">
          <cell r="C12" t="str">
            <v>APK SD</v>
          </cell>
          <cell r="D12">
            <v>50</v>
          </cell>
          <cell r="F12">
            <v>108.3</v>
          </cell>
          <cell r="H12">
            <v>108.6</v>
          </cell>
          <cell r="J12">
            <v>108.6</v>
          </cell>
          <cell r="L12">
            <v>108.9</v>
          </cell>
        </row>
        <row r="13">
          <cell r="C13" t="str">
            <v>APK SMP</v>
          </cell>
          <cell r="D13">
            <v>50</v>
          </cell>
          <cell r="F13">
            <v>103.02</v>
          </cell>
          <cell r="H13">
            <v>104.03</v>
          </cell>
          <cell r="J13">
            <v>104.03</v>
          </cell>
          <cell r="L13">
            <v>105.04</v>
          </cell>
        </row>
        <row r="14">
          <cell r="C14" t="str">
            <v>APM SD</v>
          </cell>
          <cell r="D14">
            <v>41.85</v>
          </cell>
          <cell r="F14">
            <v>99.03</v>
          </cell>
          <cell r="H14">
            <v>99.1</v>
          </cell>
          <cell r="J14">
            <v>99.1</v>
          </cell>
          <cell r="L14">
            <v>99.2</v>
          </cell>
        </row>
        <row r="15">
          <cell r="C15" t="str">
            <v>APM SMP</v>
          </cell>
          <cell r="D15">
            <v>70</v>
          </cell>
          <cell r="F15">
            <v>80.959999999999994</v>
          </cell>
          <cell r="H15">
            <v>81.34</v>
          </cell>
          <cell r="J15">
            <v>81.34</v>
          </cell>
          <cell r="L15">
            <v>81.510000000000005</v>
          </cell>
        </row>
        <row r="16">
          <cell r="C16" t="str">
            <v>APS 7-12 thn</v>
          </cell>
          <cell r="F16">
            <v>95.76</v>
          </cell>
          <cell r="H16">
            <v>95.22</v>
          </cell>
          <cell r="J16">
            <v>95.22</v>
          </cell>
          <cell r="L16">
            <v>95.67</v>
          </cell>
        </row>
        <row r="17">
          <cell r="C17" t="str">
            <v>APS 13-15 thn</v>
          </cell>
          <cell r="F17">
            <v>96.41</v>
          </cell>
          <cell r="H17">
            <v>96.44</v>
          </cell>
          <cell r="J17">
            <v>96.44</v>
          </cell>
          <cell r="L17">
            <v>96.46</v>
          </cell>
        </row>
        <row r="18">
          <cell r="C18" t="str">
            <v>APtS SD</v>
          </cell>
          <cell r="F18">
            <v>0.25</v>
          </cell>
          <cell r="H18">
            <v>0.23</v>
          </cell>
          <cell r="J18">
            <v>0.23</v>
          </cell>
          <cell r="L18">
            <v>0.21</v>
          </cell>
        </row>
        <row r="19">
          <cell r="C19" t="str">
            <v>APtS SMP</v>
          </cell>
          <cell r="F19">
            <v>0.44</v>
          </cell>
          <cell r="H19">
            <v>0.39</v>
          </cell>
          <cell r="J19">
            <v>0.39</v>
          </cell>
          <cell r="L19">
            <v>0.35</v>
          </cell>
        </row>
        <row r="20">
          <cell r="B20" t="str">
            <v xml:space="preserve">Kegiatan Penambahan Ruang Kelas Sekolah </v>
          </cell>
          <cell r="C20" t="str">
            <v>Jumlah RKB SD yang dibangun</v>
          </cell>
          <cell r="F20">
            <v>20</v>
          </cell>
          <cell r="G20">
            <v>3340000000</v>
          </cell>
          <cell r="H20">
            <v>23</v>
          </cell>
          <cell r="I20">
            <v>3841000000</v>
          </cell>
          <cell r="J20">
            <v>51</v>
          </cell>
          <cell r="K20">
            <v>15167388269</v>
          </cell>
          <cell r="L20">
            <v>28</v>
          </cell>
          <cell r="M20">
            <v>7278040000</v>
          </cell>
        </row>
        <row r="21">
          <cell r="C21" t="str">
            <v>Jumlah RKB SMP yang dibangun</v>
          </cell>
          <cell r="F21">
            <v>12</v>
          </cell>
          <cell r="G21">
            <v>2004000000</v>
          </cell>
          <cell r="H21">
            <v>12</v>
          </cell>
          <cell r="I21">
            <v>2004000000</v>
          </cell>
          <cell r="J21">
            <v>22</v>
          </cell>
          <cell r="L21">
            <v>12</v>
          </cell>
        </row>
        <row r="22">
          <cell r="B22" t="str">
            <v>Kegiatan Penyediaan Bantuan Operasional Sekolah (Bos) Jenjang SD/MI/SDLB Dan SMP/MTS Serta Pesantren Salafiyah Dan Satuan Pendidikan NonIslam Setara SD Dan SMP</v>
          </cell>
          <cell r="C22" t="str">
            <v>Jumlah sekolah penerima dana BOS</v>
          </cell>
          <cell r="F22">
            <v>0</v>
          </cell>
          <cell r="G22">
            <v>0</v>
          </cell>
          <cell r="H22">
            <v>0</v>
          </cell>
          <cell r="I22">
            <v>0</v>
          </cell>
          <cell r="J22">
            <v>0</v>
          </cell>
          <cell r="K22">
            <v>36436064000</v>
          </cell>
          <cell r="L22">
            <v>0</v>
          </cell>
          <cell r="M22">
            <v>37395800000</v>
          </cell>
        </row>
        <row r="23">
          <cell r="B23" t="str">
            <v>Kegiatan Pembangunan Pagar Sekolah</v>
          </cell>
          <cell r="C23" t="str">
            <v>Kegiatan Panjang  pagar SD yang dibangun</v>
          </cell>
          <cell r="F23">
            <v>3000</v>
          </cell>
          <cell r="G23">
            <v>3900000000</v>
          </cell>
          <cell r="H23">
            <v>3000</v>
          </cell>
          <cell r="I23">
            <v>3900000000</v>
          </cell>
          <cell r="J23">
            <v>3000</v>
          </cell>
          <cell r="K23">
            <v>6169343669</v>
          </cell>
          <cell r="L23">
            <v>4500</v>
          </cell>
          <cell r="M23">
            <v>9582248000</v>
          </cell>
        </row>
        <row r="24">
          <cell r="C24" t="str">
            <v>Kegiatan Panjang  pagar SMP yang dibangun</v>
          </cell>
          <cell r="J24">
            <v>1000</v>
          </cell>
          <cell r="L24">
            <v>1000</v>
          </cell>
          <cell r="M24">
            <v>2132498000</v>
          </cell>
        </row>
        <row r="25">
          <cell r="B25" t="str">
            <v>Kegiatan Pelayanan Pendidikan Gratis</v>
          </cell>
          <cell r="C25" t="str">
            <v>- Jumlah sekolah yang menerima
Dana Operasional Pendidikan
Gratis SD sederajat
- Jumlah sekolah yang menerima Dana
Operasional Pendidikan Gratis sMP</v>
          </cell>
          <cell r="F25">
            <v>247</v>
          </cell>
          <cell r="G25">
            <v>17048434000</v>
          </cell>
          <cell r="H25">
            <v>247</v>
          </cell>
          <cell r="I25">
            <v>18048434000</v>
          </cell>
          <cell r="J25">
            <v>211</v>
          </cell>
          <cell r="K25">
            <v>10598605800</v>
          </cell>
          <cell r="L25">
            <v>211</v>
          </cell>
          <cell r="M25">
            <v>14664204000</v>
          </cell>
        </row>
        <row r="26">
          <cell r="B26" t="str">
            <v>Program Pendidikan Non Formal</v>
          </cell>
          <cell r="C26" t="str">
            <v>ANGKA MELEK HURUF</v>
          </cell>
          <cell r="D26">
            <v>0</v>
          </cell>
          <cell r="E26">
            <v>0</v>
          </cell>
          <cell r="F26">
            <v>97.24</v>
          </cell>
          <cell r="G26">
            <v>317025000</v>
          </cell>
          <cell r="H26">
            <v>97.33</v>
          </cell>
          <cell r="I26">
            <v>309825000</v>
          </cell>
          <cell r="J26">
            <v>97.33</v>
          </cell>
          <cell r="K26">
            <v>861962500</v>
          </cell>
          <cell r="L26">
            <v>97.42</v>
          </cell>
          <cell r="M26">
            <v>1006002500</v>
          </cell>
        </row>
        <row r="27">
          <cell r="B27" t="str">
            <v>Kegiatan Pemberian Bantuan Operasional Pendidikan Non
Formal</v>
          </cell>
          <cell r="C27" t="str">
            <v>Jumlah waraga belajar kejar pakat A,B dan C</v>
          </cell>
          <cell r="F27" t="str">
            <v>n/a</v>
          </cell>
          <cell r="G27" t="str">
            <v>n/a</v>
          </cell>
          <cell r="H27" t="str">
            <v>n/a</v>
          </cell>
          <cell r="I27" t="str">
            <v>n/a</v>
          </cell>
          <cell r="J27" t="str">
            <v>Paket A=40 org,
Pakt B 100 org,
Paket C 125 org</v>
          </cell>
          <cell r="K27">
            <v>395500000</v>
          </cell>
          <cell r="L27" t="str">
            <v>Paket A=30 org,
Pakt B 100 org,
Paket C 200 org</v>
          </cell>
          <cell r="M27">
            <v>510000000</v>
          </cell>
        </row>
        <row r="28">
          <cell r="B28" t="str">
            <v>Kegiatan Pelaksanaan Ujian Sekolah dan Ujian Nasional Kesetaraan</v>
          </cell>
          <cell r="C28" t="str">
            <v>Jumlah peserta ujian kesetaraan</v>
          </cell>
          <cell r="F28" t="str">
            <v>n/a</v>
          </cell>
          <cell r="G28" t="str">
            <v>n/a</v>
          </cell>
          <cell r="H28" t="str">
            <v>n/a</v>
          </cell>
          <cell r="I28" t="str">
            <v>n/a</v>
          </cell>
          <cell r="J28">
            <v>225</v>
          </cell>
          <cell r="K28">
            <v>197902500</v>
          </cell>
          <cell r="L28">
            <v>0</v>
          </cell>
          <cell r="M28">
            <v>0</v>
          </cell>
        </row>
        <row r="29">
          <cell r="B29" t="str">
            <v>Program Peningkatan Mutu Pendidik dan Tenaga Kependidikan</v>
          </cell>
          <cell r="C29" t="str">
            <v>Persentase Peningkatan mutu guru mata pelajaran (%)</v>
          </cell>
          <cell r="D29">
            <v>0</v>
          </cell>
          <cell r="E29">
            <v>0</v>
          </cell>
          <cell r="F29">
            <v>0</v>
          </cell>
          <cell r="G29">
            <v>1713803000</v>
          </cell>
          <cell r="I29">
            <v>1732834100</v>
          </cell>
          <cell r="J29">
            <v>0</v>
          </cell>
          <cell r="K29">
            <v>751749000</v>
          </cell>
          <cell r="M29">
            <v>1957173310</v>
          </cell>
        </row>
        <row r="30">
          <cell r="C30" t="str">
            <v>Guru bersertifikat</v>
          </cell>
          <cell r="F30">
            <v>0.62</v>
          </cell>
          <cell r="H30">
            <v>0.73</v>
          </cell>
          <cell r="J30">
            <v>0.73</v>
          </cell>
          <cell r="L30">
            <v>0.87</v>
          </cell>
        </row>
        <row r="31">
          <cell r="C31" t="str">
            <v>Guru berkualifikasi S-1/D-IV</v>
          </cell>
          <cell r="F31">
            <v>0.86</v>
          </cell>
          <cell r="H31">
            <v>0.89</v>
          </cell>
          <cell r="J31">
            <v>0.89</v>
          </cell>
          <cell r="L31">
            <v>0.92</v>
          </cell>
        </row>
        <row r="32">
          <cell r="C32" t="str">
            <v>Rasio guru:murid SD</v>
          </cell>
          <cell r="F32">
            <v>32</v>
          </cell>
          <cell r="H32">
            <v>32</v>
          </cell>
          <cell r="J32">
            <v>32</v>
          </cell>
          <cell r="L32">
            <v>32</v>
          </cell>
        </row>
        <row r="33">
          <cell r="C33" t="str">
            <v>Rasio guru:murid SMP</v>
          </cell>
          <cell r="F33">
            <v>36</v>
          </cell>
          <cell r="H33">
            <v>36</v>
          </cell>
          <cell r="J33">
            <v>36</v>
          </cell>
          <cell r="L33">
            <v>36</v>
          </cell>
        </row>
        <row r="34">
          <cell r="B34" t="str">
            <v>Kegiatan Pelaksanaan Sertifikasi Pendidik</v>
          </cell>
          <cell r="C34" t="str">
            <v>Jumlah peserta sosialisasi</v>
          </cell>
          <cell r="F34">
            <v>200</v>
          </cell>
          <cell r="G34">
            <v>150000000</v>
          </cell>
          <cell r="H34">
            <v>200</v>
          </cell>
          <cell r="I34">
            <v>150000000</v>
          </cell>
          <cell r="J34">
            <v>206</v>
          </cell>
          <cell r="K34">
            <v>90370000</v>
          </cell>
          <cell r="L34">
            <v>200</v>
          </cell>
          <cell r="M34">
            <v>174005000</v>
          </cell>
        </row>
        <row r="35">
          <cell r="B35" t="str">
            <v>Kegiatan Pembinaan kelompok kerja guru</v>
          </cell>
          <cell r="C35" t="str">
            <v>Jumlah guru pemandu tiap mata pelajaran</v>
          </cell>
          <cell r="F35">
            <v>1685</v>
          </cell>
          <cell r="G35">
            <v>50000000</v>
          </cell>
          <cell r="H35">
            <v>1685</v>
          </cell>
          <cell r="I35">
            <v>50000000</v>
          </cell>
          <cell r="J35">
            <v>362</v>
          </cell>
          <cell r="K35">
            <v>132548000</v>
          </cell>
          <cell r="L35">
            <v>348</v>
          </cell>
          <cell r="M35">
            <v>200000000</v>
          </cell>
        </row>
        <row r="36">
          <cell r="J36">
            <v>362</v>
          </cell>
          <cell r="K36">
            <v>132498000</v>
          </cell>
          <cell r="L36">
            <v>0</v>
          </cell>
        </row>
        <row r="37">
          <cell r="B37" t="str">
            <v>Pengembangan Sistem Penghargaan Dan Perlindungan Terhadap Profesi Pendidik</v>
          </cell>
          <cell r="C37" t="str">
            <v>Jumlah guru mengikuti lomba guru berprestasi</v>
          </cell>
          <cell r="F37">
            <v>94</v>
          </cell>
          <cell r="G37">
            <v>103884000</v>
          </cell>
          <cell r="H37">
            <v>94</v>
          </cell>
          <cell r="I37">
            <v>114272400</v>
          </cell>
          <cell r="J37">
            <v>256</v>
          </cell>
          <cell r="K37">
            <v>119637000</v>
          </cell>
          <cell r="L37">
            <v>94</v>
          </cell>
          <cell r="M37">
            <v>125699640</v>
          </cell>
        </row>
        <row r="38">
          <cell r="B38" t="str">
            <v>Pembinaan Musyawarah Guru Mata Pelajaran</v>
          </cell>
          <cell r="C38" t="str">
            <v>Jumlah guru mata pelajaran yang bermusyawarah</v>
          </cell>
          <cell r="F38">
            <v>512</v>
          </cell>
          <cell r="G38">
            <v>250000000</v>
          </cell>
          <cell r="H38">
            <v>512</v>
          </cell>
          <cell r="I38">
            <v>250000000</v>
          </cell>
          <cell r="J38">
            <v>585</v>
          </cell>
          <cell r="K38">
            <v>138715000</v>
          </cell>
          <cell r="L38">
            <v>512</v>
          </cell>
          <cell r="M38">
            <v>225000000</v>
          </cell>
        </row>
        <row r="39">
          <cell r="B39" t="str">
            <v>Program Manajemen Pelayanan Pendidikan</v>
          </cell>
          <cell r="C39" t="str">
            <v>Persentase angka partisipasi pendidikan tinggi</v>
          </cell>
          <cell r="D39">
            <v>0</v>
          </cell>
          <cell r="E39">
            <v>0</v>
          </cell>
          <cell r="F39">
            <v>0.2</v>
          </cell>
          <cell r="G39">
            <v>20134250000</v>
          </cell>
          <cell r="H39">
            <v>0.2</v>
          </cell>
          <cell r="I39">
            <v>22702250000</v>
          </cell>
          <cell r="J39">
            <v>0.2</v>
          </cell>
          <cell r="K39">
            <v>16324360500</v>
          </cell>
          <cell r="L39">
            <v>0.2</v>
          </cell>
          <cell r="M39">
            <v>25647050000</v>
          </cell>
        </row>
        <row r="40">
          <cell r="B40" t="str">
            <v>Kegiatan Pelaksanaan Kerjasama Secara Kelembagaan Di
Bidang Pendidikan</v>
          </cell>
          <cell r="C40" t="str">
            <v>Jumlah mahasiswa menerima bantuan pendidikan tinggi</v>
          </cell>
          <cell r="F40">
            <v>3233</v>
          </cell>
          <cell r="G40">
            <v>12932000000</v>
          </cell>
          <cell r="H40">
            <v>3875</v>
          </cell>
          <cell r="I40">
            <v>15500000000</v>
          </cell>
          <cell r="J40">
            <v>3875</v>
          </cell>
          <cell r="K40">
            <v>15678905000</v>
          </cell>
          <cell r="L40">
            <v>4490</v>
          </cell>
          <cell r="M40">
            <v>17960000000</v>
          </cell>
        </row>
        <row r="41">
          <cell r="B41" t="str">
            <v>Kegiatan Pembinaan Dewan Pendidikan</v>
          </cell>
          <cell r="C41" t="str">
            <v>Jumlah program dewan pendidikan</v>
          </cell>
          <cell r="F41">
            <v>3</v>
          </cell>
          <cell r="G41">
            <v>450000000</v>
          </cell>
          <cell r="H41">
            <v>3</v>
          </cell>
          <cell r="I41">
            <v>450000000</v>
          </cell>
          <cell r="J41">
            <v>1</v>
          </cell>
          <cell r="K41">
            <v>410187500</v>
          </cell>
          <cell r="L41">
            <v>1</v>
          </cell>
          <cell r="M41">
            <v>450000000</v>
          </cell>
        </row>
        <row r="42">
          <cell r="B42" t="str">
            <v>Penyediaan Jasa Guru PTT dan Guru Kontrak  (Berdasarkan UU ASN berubah nama menjadi P3K)</v>
          </cell>
          <cell r="C42" t="str">
            <v>Jumlah Guru Non PNS Upahjasa daerah terpencil dan guru agama menerima Insentif</v>
          </cell>
          <cell r="M42">
            <v>6057650000</v>
          </cell>
        </row>
        <row r="43">
          <cell r="C43" t="str">
            <v>Upah jasa Tenaga Kependiikan</v>
          </cell>
          <cell r="J43">
            <v>89</v>
          </cell>
          <cell r="L43">
            <v>248</v>
          </cell>
        </row>
        <row r="44">
          <cell r="C44" t="str">
            <v>Upah jasa  guru daerah terpencil</v>
          </cell>
          <cell r="J44">
            <v>146</v>
          </cell>
          <cell r="L44">
            <v>117</v>
          </cell>
        </row>
        <row r="45">
          <cell r="C45" t="str">
            <v>Upah jasa guru agama</v>
          </cell>
          <cell r="J45">
            <v>52</v>
          </cell>
          <cell r="L45">
            <v>50</v>
          </cell>
        </row>
        <row r="46">
          <cell r="C46" t="str">
            <v>Honor daerah</v>
          </cell>
          <cell r="J46">
            <v>0</v>
          </cell>
          <cell r="L46">
            <v>8</v>
          </cell>
        </row>
        <row r="47">
          <cell r="B47" t="str">
            <v>DINAS KESEHATAN</v>
          </cell>
        </row>
        <row r="48">
          <cell r="B48" t="str">
            <v>Program Standarisasi Pelayanan Kesehatan</v>
          </cell>
          <cell r="C48" t="str">
            <v>Peningkatan Pelayanan Standarisasi Kesehatan</v>
          </cell>
          <cell r="D48" t="str">
            <v>- 7
- 50</v>
          </cell>
          <cell r="F48">
            <v>17</v>
          </cell>
          <cell r="G48">
            <v>5964590750</v>
          </cell>
          <cell r="H48">
            <v>17</v>
          </cell>
          <cell r="I48">
            <v>6031791325</v>
          </cell>
          <cell r="K48">
            <v>13899362040</v>
          </cell>
          <cell r="M48">
            <v>5706663750</v>
          </cell>
        </row>
        <row r="49">
          <cell r="B49" t="str">
            <v>Kegiatan Evaluasi Dan Pengembangan Standar Pelayanan
Kesehatan</v>
          </cell>
          <cell r="C49" t="str">
            <v xml:space="preserve"> Jumlah masyarakat yang memiliki JKN</v>
          </cell>
          <cell r="F49">
            <v>1</v>
          </cell>
          <cell r="G49">
            <v>5000000000</v>
          </cell>
          <cell r="H49">
            <v>1</v>
          </cell>
          <cell r="I49">
            <v>5000000000</v>
          </cell>
          <cell r="J49">
            <v>1</v>
          </cell>
          <cell r="K49">
            <v>12361681540</v>
          </cell>
          <cell r="L49">
            <v>1</v>
          </cell>
          <cell r="M49">
            <v>5000000000</v>
          </cell>
        </row>
        <row r="50">
          <cell r="B50" t="str">
            <v xml:space="preserve">Kegiatan Peningkatan Kualitas Pelayanan Kesehatan </v>
          </cell>
          <cell r="C50" t="str">
            <v>Jumlah Puskesmas yang terakreditasi (PKM)</v>
          </cell>
          <cell r="F50">
            <v>5</v>
          </cell>
          <cell r="G50">
            <v>689590750</v>
          </cell>
          <cell r="H50">
            <v>3</v>
          </cell>
          <cell r="I50">
            <v>600000000</v>
          </cell>
          <cell r="J50">
            <v>3</v>
          </cell>
          <cell r="K50">
            <v>1274316000</v>
          </cell>
          <cell r="L50">
            <v>2</v>
          </cell>
          <cell r="M50">
            <v>400000000</v>
          </cell>
        </row>
        <row r="51">
          <cell r="C51" t="str">
            <v>Pembinaan SP2TP (PKM)</v>
          </cell>
          <cell r="F51">
            <v>17</v>
          </cell>
          <cell r="G51">
            <v>20000000</v>
          </cell>
          <cell r="H51">
            <v>17</v>
          </cell>
          <cell r="I51">
            <v>15000000</v>
          </cell>
          <cell r="J51">
            <v>17</v>
          </cell>
          <cell r="L51">
            <v>17</v>
          </cell>
          <cell r="M51">
            <v>15000000</v>
          </cell>
        </row>
        <row r="52">
          <cell r="C52" t="str">
            <v>Pembinaan Manajemen Puskesmas (PKM)</v>
          </cell>
          <cell r="F52">
            <v>17</v>
          </cell>
          <cell r="G52">
            <v>12415000</v>
          </cell>
          <cell r="H52">
            <v>17</v>
          </cell>
          <cell r="I52">
            <v>14898000</v>
          </cell>
          <cell r="J52">
            <v>17</v>
          </cell>
          <cell r="L52">
            <v>17</v>
          </cell>
        </row>
        <row r="53">
          <cell r="C53" t="str">
            <v>Pembinaan tenaga teladan (PKM)</v>
          </cell>
          <cell r="F53">
            <v>17</v>
          </cell>
          <cell r="G53">
            <v>52900375</v>
          </cell>
          <cell r="H53">
            <v>17</v>
          </cell>
          <cell r="I53">
            <v>58190412.5</v>
          </cell>
          <cell r="J53">
            <v>17</v>
          </cell>
          <cell r="L53">
            <v>17</v>
          </cell>
        </row>
        <row r="54">
          <cell r="C54" t="str">
            <v>Penilaian tenaga teladan (PKM)</v>
          </cell>
          <cell r="F54">
            <v>17</v>
          </cell>
          <cell r="G54">
            <v>52900375</v>
          </cell>
          <cell r="H54">
            <v>17</v>
          </cell>
          <cell r="I54">
            <v>58190412.5</v>
          </cell>
          <cell r="J54">
            <v>17</v>
          </cell>
          <cell r="L54">
            <v>17</v>
          </cell>
        </row>
        <row r="55">
          <cell r="C55" t="str">
            <v>Penyusunan makalah tenaga 
kesehatan (PKM)</v>
          </cell>
          <cell r="F55">
            <v>17</v>
          </cell>
          <cell r="G55">
            <v>1375000</v>
          </cell>
          <cell r="H55">
            <v>17</v>
          </cell>
          <cell r="I55">
            <v>1512500</v>
          </cell>
          <cell r="J55">
            <v>17</v>
          </cell>
          <cell r="L55">
            <v>17</v>
          </cell>
          <cell r="M55">
            <v>1663750</v>
          </cell>
        </row>
        <row r="56">
          <cell r="B56" t="str">
            <v>Kegiatan Peningkatan Standarisasi Pelayanan Kesehatan</v>
          </cell>
          <cell r="C56" t="str">
            <v>Jumlah masyarakat yang mendapatkan pelayanan</v>
          </cell>
          <cell r="J56">
            <v>1</v>
          </cell>
          <cell r="K56">
            <v>1033891500</v>
          </cell>
          <cell r="L56">
            <v>1</v>
          </cell>
          <cell r="M56">
            <v>200000000</v>
          </cell>
        </row>
        <row r="57">
          <cell r="B57" t="str">
            <v>Program pengadaan, peningkatan dan perbaikan sarana dan prasarana puskesmas/ puskemas pembantu dan jaringannya</v>
          </cell>
          <cell r="C57" t="str">
            <v>Peningkatan dan Perbaikan Sarana dan Prasarana Puskesmas/Puskesmas Pembantu dan Jaringannya</v>
          </cell>
          <cell r="D57">
            <v>15</v>
          </cell>
          <cell r="F57">
            <v>15</v>
          </cell>
          <cell r="G57">
            <v>23513084679</v>
          </cell>
          <cell r="J57">
            <v>17</v>
          </cell>
          <cell r="K57">
            <v>16019868600</v>
          </cell>
          <cell r="L57">
            <v>17</v>
          </cell>
          <cell r="M57">
            <v>18005955000</v>
          </cell>
        </row>
        <row r="58">
          <cell r="B58" t="str">
            <v>Kegiatan Pembangunan Puskesmas</v>
          </cell>
          <cell r="C58" t="str">
            <v>Jumlah Puskesmas yang Terbangun</v>
          </cell>
          <cell r="J58">
            <v>0</v>
          </cell>
          <cell r="K58">
            <v>4708000000</v>
          </cell>
          <cell r="L58">
            <v>0</v>
          </cell>
          <cell r="M58">
            <v>0</v>
          </cell>
        </row>
        <row r="59">
          <cell r="B59" t="str">
            <v>Kegiatan Pembangunan Puskesmas Pembantu</v>
          </cell>
          <cell r="C59" t="str">
            <v>Pembangunan Puskesmas Pembantu (pustu)</v>
          </cell>
          <cell r="J59">
            <v>0</v>
          </cell>
          <cell r="K59">
            <v>990760100</v>
          </cell>
          <cell r="L59">
            <v>1</v>
          </cell>
          <cell r="M59">
            <v>530000000</v>
          </cell>
        </row>
        <row r="60">
          <cell r="B60" t="str">
            <v>KegiatanPengadaan Puskesmas Keliling</v>
          </cell>
          <cell r="C60" t="str">
            <v>Jumlah Puskesmas keliling yang diadakan</v>
          </cell>
          <cell r="J60">
            <v>0</v>
          </cell>
          <cell r="K60">
            <v>2403800000</v>
          </cell>
          <cell r="L60">
            <v>3</v>
          </cell>
          <cell r="M60">
            <v>1650000000</v>
          </cell>
        </row>
        <row r="61">
          <cell r="B61" t="str">
            <v>Kegiatan Pengadaan Sarana dan Prasarana Puskesmas</v>
          </cell>
          <cell r="C61" t="str">
            <v>Jumlah sarana dan prasarana puskesmas yang diadakan</v>
          </cell>
          <cell r="J61">
            <v>10</v>
          </cell>
          <cell r="K61">
            <v>6611171000</v>
          </cell>
          <cell r="L61">
            <v>20</v>
          </cell>
          <cell r="M61">
            <v>4000000000</v>
          </cell>
        </row>
        <row r="62">
          <cell r="B62" t="str">
            <v>Program kemitraan peningkatan pelayanan kesehatan</v>
          </cell>
          <cell r="C62" t="str">
            <v>Peningkatan pelayanan
kesehatan</v>
          </cell>
          <cell r="D62">
            <v>150000</v>
          </cell>
          <cell r="F62">
            <v>150000</v>
          </cell>
          <cell r="G62">
            <v>17723016700</v>
          </cell>
          <cell r="J62">
            <v>0</v>
          </cell>
          <cell r="K62">
            <v>39730926000</v>
          </cell>
          <cell r="M62">
            <v>19475136000</v>
          </cell>
        </row>
        <row r="63">
          <cell r="B63" t="str">
            <v>Kegiatan Kemitraan Asuransi Kesehatan Masyarakat</v>
          </cell>
          <cell r="C63" t="str">
            <v>Jumlah Penduduk yang belum memiliki Jaminan Kesehatan (jiwa)</v>
          </cell>
          <cell r="J63">
            <v>68736</v>
          </cell>
          <cell r="K63">
            <v>39520926000</v>
          </cell>
          <cell r="L63">
            <v>68736</v>
          </cell>
          <cell r="M63">
            <v>18971136000</v>
          </cell>
        </row>
        <row r="64">
          <cell r="B64" t="str">
            <v>Program Pengadaan, Peningkatan Sarana Dan Prasarana Rumah Sakit/ Rumah Sakit Jiwa/Rumah Sakit Paru-Paru/  Rumah Sakit Mata</v>
          </cell>
          <cell r="C64" t="str">
            <v>Peningkatan sarana dan
prasarana rumah sakit</v>
          </cell>
          <cell r="K64">
            <v>1300500000</v>
          </cell>
          <cell r="M64">
            <v>13030000000</v>
          </cell>
        </row>
        <row r="65">
          <cell r="B65" t="str">
            <v>Pembangunan Rumah Sakit</v>
          </cell>
          <cell r="C65" t="str">
            <v>Jumlah dokumen hasil studi
kelayakan pendirian rumah sakit</v>
          </cell>
          <cell r="K65">
            <v>816000000</v>
          </cell>
          <cell r="M65">
            <v>10950000000</v>
          </cell>
        </row>
        <row r="66">
          <cell r="B66" t="str">
            <v>DINAS PU</v>
          </cell>
        </row>
        <row r="67">
          <cell r="B67" t="str">
            <v>Program pembangunan jalan dan jembatan</v>
          </cell>
          <cell r="C67" t="str">
            <v>Jumlah jembatan dalam kondisi baik (unit)</v>
          </cell>
          <cell r="D67">
            <v>163</v>
          </cell>
          <cell r="E67">
            <v>202114968693</v>
          </cell>
          <cell r="F67">
            <v>173</v>
          </cell>
          <cell r="G67">
            <v>177466055509</v>
          </cell>
          <cell r="K67">
            <v>112554092420</v>
          </cell>
          <cell r="M67">
            <v>124500000000</v>
          </cell>
        </row>
        <row r="68">
          <cell r="C68" t="str">
            <v>Proporsi panjang jaringan jalan dalam kondisi baik (km)</v>
          </cell>
          <cell r="D68">
            <v>1329.79</v>
          </cell>
          <cell r="F68">
            <v>1396.28</v>
          </cell>
        </row>
        <row r="69">
          <cell r="B69" t="str">
            <v>Pembangunan Jalan</v>
          </cell>
          <cell r="C69" t="str">
            <v>Panjang Jalan ditingkatkan -
Aspal  (Km)</v>
          </cell>
          <cell r="J69">
            <v>28.5</v>
          </cell>
          <cell r="K69">
            <v>106392492420</v>
          </cell>
          <cell r="L69">
            <v>28.5</v>
          </cell>
          <cell r="M69">
            <v>120000000000</v>
          </cell>
        </row>
        <row r="70">
          <cell r="B70" t="str">
            <v>Pembangunan Jembatan</v>
          </cell>
          <cell r="C70" t="str">
            <v>Jumlah jembatan yang dibangun
(Unit)</v>
          </cell>
          <cell r="J70">
            <v>4</v>
          </cell>
          <cell r="K70">
            <v>6161600000</v>
          </cell>
          <cell r="L70">
            <v>4</v>
          </cell>
          <cell r="M70">
            <v>4500000000</v>
          </cell>
        </row>
        <row r="71">
          <cell r="B71" t="str">
            <v>Program Pengembangan dan Pengelolaan Jaringan Irigasi, Rawa dan Jaringan Pengairan lainnya</v>
          </cell>
          <cell r="D71">
            <v>51.21</v>
          </cell>
          <cell r="E71">
            <v>20858270705</v>
          </cell>
          <cell r="F71">
            <v>53.18</v>
          </cell>
          <cell r="G71">
            <v>23772109678</v>
          </cell>
          <cell r="K71">
            <v>45879818000</v>
          </cell>
          <cell r="M71">
            <v>48015230000</v>
          </cell>
        </row>
        <row r="73">
          <cell r="B73" t="str">
            <v xml:space="preserve">Kegiatan Pembangunan Jaringan Air Bersih/Air Minum </v>
          </cell>
          <cell r="C73" t="str">
            <v>Jumlah kegiatan pembangunanair bersih/minum</v>
          </cell>
          <cell r="J73">
            <v>6</v>
          </cell>
          <cell r="K73">
            <v>5382500000</v>
          </cell>
          <cell r="L73">
            <v>5</v>
          </cell>
          <cell r="M73">
            <v>690000000</v>
          </cell>
        </row>
        <row r="74">
          <cell r="B74" t="str">
            <v>Pembangunan Reservoir</v>
          </cell>
          <cell r="C74" t="str">
            <v>Jumlah kegiatan pembangunan
reservoir</v>
          </cell>
          <cell r="J74">
            <v>6</v>
          </cell>
          <cell r="K74">
            <v>2866000000</v>
          </cell>
          <cell r="L74">
            <v>6</v>
          </cell>
          <cell r="M74">
            <v>90000000</v>
          </cell>
        </row>
        <row r="75">
          <cell r="B75" t="str">
            <v>Pembangunan Jaringan Irigasi</v>
          </cell>
          <cell r="C75" t="str">
            <v>Panjang jaringan yang
ditingkatkan (km)</v>
          </cell>
          <cell r="J75">
            <v>20</v>
          </cell>
          <cell r="K75">
            <v>28893618000</v>
          </cell>
          <cell r="L75">
            <v>20</v>
          </cell>
          <cell r="M75">
            <v>35000000000</v>
          </cell>
        </row>
        <row r="76">
          <cell r="B76" t="str">
            <v>Pembangunan Bendung</v>
          </cell>
          <cell r="C76" t="str">
            <v>Jumlah bendung yang dibangun</v>
          </cell>
          <cell r="J76">
            <v>5</v>
          </cell>
          <cell r="K76">
            <v>5681000000</v>
          </cell>
          <cell r="L76">
            <v>5</v>
          </cell>
          <cell r="M76">
            <v>10000000000</v>
          </cell>
        </row>
        <row r="77">
          <cell r="B77" t="str">
            <v>DINAS PERTANIAN</v>
          </cell>
        </row>
        <row r="78">
          <cell r="B78" t="str">
            <v>Program peningkatan produksi hasil peternakan</v>
          </cell>
          <cell r="C78" t="str">
            <v>Jumlah Populasi ternak Besar.
Jumlah Populasi ternak Kecil.
Jumlah Populasi Unggas</v>
          </cell>
          <cell r="D78" t="str">
            <v>- Jumlah populasi sapi = 14.010
- Jumlah populasi kambing = 10.326
- Jumlah populasi ayam = 382.503</v>
          </cell>
          <cell r="F78" t="str">
            <v>- Jumlah populasi sapi = 15.021.000
- Jumlah populasi kambing = 13.454.000
- Jumlah populasi ayam = 1.446.811.000</v>
          </cell>
          <cell r="G78">
            <v>4714885000</v>
          </cell>
          <cell r="J78" t="str">
            <v>Ternak Besar = 17818 ekor
Ternak Kecil = 31.27 ekor
Unggas = 462.767 ekor</v>
          </cell>
          <cell r="K78">
            <v>3363726000</v>
          </cell>
          <cell r="L78" t="str">
            <v>Ternak Besar = 20.302 ekor. 
Ternak Kecil = 33.027 ekor.
Unggas = 472.023 ekor</v>
          </cell>
          <cell r="M78">
            <v>3825000000</v>
          </cell>
        </row>
        <row r="79">
          <cell r="B79" t="str">
            <v>Pembibitan Dan Perawatan Ternak</v>
          </cell>
          <cell r="C79" t="str">
            <v>Jumlah ternak sapi yandigemukkan (ekor)</v>
          </cell>
          <cell r="J79">
            <v>500</v>
          </cell>
          <cell r="K79">
            <v>3274000000</v>
          </cell>
          <cell r="L79">
            <v>500</v>
          </cell>
          <cell r="M79">
            <v>3720000000</v>
          </cell>
        </row>
        <row r="80">
          <cell r="B80" t="str">
            <v>Program Pengembangan Prasarana dan Sarana Pertanian</v>
          </cell>
          <cell r="C80" t="str">
            <v>Jumlah Alsintan yang diadakan. Panjang jaringan irigasi desa yang
dibangun/direhab. Panjang
Jalan Usaha Tani/ Jalan Produksi yang dibentuk/ditingkatkan</v>
          </cell>
          <cell r="D80" t="str">
            <v>1,49</v>
          </cell>
          <cell r="E80">
            <v>0</v>
          </cell>
          <cell r="J80" t="str">
            <v>Alsintan=300
Unit. Jides=10
Km.Luas cetak
sawah baru = 0 Ha</v>
          </cell>
          <cell r="K80">
            <v>19453303350</v>
          </cell>
          <cell r="L80" t="str">
            <v>Alsintan=652 Unit.
Jides=16 Km.Luas
cetak sawah baru
= 500 Ha</v>
          </cell>
          <cell r="M80">
            <v>28570000000</v>
          </cell>
        </row>
        <row r="81">
          <cell r="B81" t="str">
            <v>Kegiatan Pengembangan/Rehabilitasi  Sumber-Sumber Air</v>
          </cell>
          <cell r="C81" t="str">
            <v>Panjang jides yang dibangun/rehab (km)</v>
          </cell>
          <cell r="J81">
            <v>6</v>
          </cell>
          <cell r="K81">
            <v>9522189700</v>
          </cell>
          <cell r="L81">
            <v>6</v>
          </cell>
          <cell r="M81">
            <v>2000000000</v>
          </cell>
        </row>
        <row r="82">
          <cell r="B82" t="str">
            <v>Kegiatan Fasilitasi Dan Penyediaan Alat Dan Mesin Pertanaian</v>
          </cell>
          <cell r="C82" t="str">
            <v>Jumlah Pengadaan Alsintan (unit)</v>
          </cell>
          <cell r="J82">
            <v>200</v>
          </cell>
          <cell r="K82">
            <v>2863900000</v>
          </cell>
          <cell r="L82">
            <v>350</v>
          </cell>
          <cell r="M82">
            <v>10250000000</v>
          </cell>
        </row>
        <row r="83">
          <cell r="B83" t="str">
            <v>Kegiatan Pembangunan Dan Peningkatan Jalan Usaha Tani</v>
          </cell>
          <cell r="C83" t="str">
            <v>Panjang Jalan Usaha Tani yang
dibangun/ditingkatkan</v>
          </cell>
          <cell r="J83">
            <v>25</v>
          </cell>
          <cell r="K83">
            <v>3803413150</v>
          </cell>
          <cell r="L83">
            <v>25</v>
          </cell>
          <cell r="M83">
            <v>3750000000</v>
          </cell>
        </row>
        <row r="84">
          <cell r="B84" t="str">
            <v>Kegiatan Pembangunan Dan Peningkatan Jalan Produksi</v>
          </cell>
          <cell r="C84" t="str">
            <v>Panjang jalan Produksi yang
dibangun/ditingkatkan (km)</v>
          </cell>
          <cell r="J84">
            <v>12</v>
          </cell>
          <cell r="K84">
            <v>2189500000</v>
          </cell>
          <cell r="L84">
            <v>15</v>
          </cell>
          <cell r="M84">
            <v>2250000000</v>
          </cell>
        </row>
        <row r="85">
          <cell r="B85" t="str">
            <v>Program Peningkatan Produksi Tanaman Perkebunan</v>
          </cell>
          <cell r="C85" t="str">
            <v>Jumlah Produksi Lada (ton)
Jumlah Produksi Kakao (ton)
Jumlah Produksi Kelapa Sawit (ton)</v>
          </cell>
          <cell r="D85" t="str">
            <v>3854
12400
245630</v>
          </cell>
          <cell r="E85">
            <v>0</v>
          </cell>
          <cell r="F85" t="str">
            <v>4.094.000
13.597.000
258.364.000</v>
          </cell>
          <cell r="G85">
            <v>518827500</v>
          </cell>
          <cell r="J85" t="str">
            <v>4.301
16.147
285.102</v>
          </cell>
          <cell r="K85">
            <v>5326616250</v>
          </cell>
          <cell r="L85" t="str">
            <v>4.336
17.995
304.621</v>
          </cell>
          <cell r="M85">
            <v>25089952200</v>
          </cell>
        </row>
        <row r="86">
          <cell r="B86" t="str">
            <v>Kegiatan Ekstensifikasi, Intensifikasi Dan Peremajaan
Tanaman Kakao</v>
          </cell>
          <cell r="C86" t="str">
            <v>Jumlah Luasan Tanaman Kakao
yang diidentifikasikan /direhabilitasi/diremajakan (Ha)</v>
          </cell>
          <cell r="J86">
            <v>2000</v>
          </cell>
          <cell r="K86">
            <v>4258101250</v>
          </cell>
          <cell r="L86">
            <v>20000</v>
          </cell>
          <cell r="M86">
            <v>22879952200</v>
          </cell>
        </row>
        <row r="87">
          <cell r="B87" t="str">
            <v>DINAS KELAUTAN DAN PERIKANAN</v>
          </cell>
        </row>
        <row r="88">
          <cell r="B88" t="str">
            <v>Program Pengembangan Budidaya Perikanan</v>
          </cell>
          <cell r="C88" t="str">
            <v>Jumlah produksi
Perikanan Budidaya (ton)</v>
          </cell>
          <cell r="D88">
            <v>42922</v>
          </cell>
          <cell r="F88">
            <v>44210000</v>
          </cell>
          <cell r="G88">
            <v>1657296400</v>
          </cell>
          <cell r="J88">
            <v>45497</v>
          </cell>
          <cell r="K88">
            <v>6339004650</v>
          </cell>
          <cell r="L88">
            <v>45497</v>
          </cell>
        </row>
        <row r="89">
          <cell r="B89" t="str">
            <v>Kegiatan Pembangunan Jalan Produksi Tambak</v>
          </cell>
          <cell r="C89" t="str">
            <v>Jumlah jalan produksi tambak
yang dibangun (km)</v>
          </cell>
          <cell r="J89">
            <v>25</v>
          </cell>
          <cell r="K89">
            <v>2203740000</v>
          </cell>
        </row>
        <row r="90">
          <cell r="B90" t="str">
            <v xml:space="preserve">Kegiatan Pembangunan Jembatan Tambak Dan Plat Duiker </v>
          </cell>
          <cell r="C90" t="str">
            <v>Jumlah jembatan tambak yang
dibangun (unit)</v>
          </cell>
          <cell r="J90">
            <v>5</v>
          </cell>
          <cell r="K90">
            <v>1763110000</v>
          </cell>
          <cell r="L90">
            <v>5</v>
          </cell>
        </row>
        <row r="91">
          <cell r="B91" t="str">
            <v>Kegiatan Pembangunan/Rehabilitasi  Sarana Prasarana
Budidaya</v>
          </cell>
          <cell r="C91" t="str">
            <v>Jumlah Balai Benih Ikan yang
direhab/dibangun (unit/paket)</v>
          </cell>
          <cell r="J91">
            <v>1</v>
          </cell>
          <cell r="K91">
            <v>1705889650</v>
          </cell>
          <cell r="L91">
            <v>1</v>
          </cell>
        </row>
        <row r="92">
          <cell r="B92" t="str">
            <v>Program pengembangan perikanan tangkap</v>
          </cell>
          <cell r="C92" t="str">
            <v>Jumlah produksi Perikanan Tangkap (ton)</v>
          </cell>
          <cell r="D92">
            <v>8659</v>
          </cell>
          <cell r="F92">
            <v>8702300</v>
          </cell>
          <cell r="G92">
            <v>7416554300</v>
          </cell>
          <cell r="J92">
            <v>8745.59</v>
          </cell>
          <cell r="K92">
            <v>11289630650</v>
          </cell>
        </row>
        <row r="93">
          <cell r="B93" t="str">
            <v>Kegiatan Pembangunan Tempat Pelelangan Ikan</v>
          </cell>
          <cell r="C93" t="str">
            <v>Jumlah Tambatan,TPI,fasilitas
pokok dan penunjang PPI yang
dibangun,direhab (Unit)</v>
          </cell>
          <cell r="J93">
            <v>1</v>
          </cell>
          <cell r="K93">
            <v>5468253325</v>
          </cell>
          <cell r="L93">
            <v>1</v>
          </cell>
        </row>
        <row r="94">
          <cell r="B94" t="str">
            <v>Kegiatan Pegembangan Sarana Prasarana Penangkapan Ikan</v>
          </cell>
          <cell r="C94" t="str">
            <v>Jumlah Bantuan Mesin
Ketinting/Mesin tempel yang diadakan (Unit)</v>
          </cell>
          <cell r="J94">
            <v>40</v>
          </cell>
          <cell r="K94">
            <v>1662219000</v>
          </cell>
          <cell r="L94">
            <v>40</v>
          </cell>
        </row>
        <row r="95">
          <cell r="B95" t="str">
            <v>Kegiatan Pembangunan/Penerapan Teknologi Perikanan
Tangkap</v>
          </cell>
          <cell r="C95" t="str">
            <v>Jumlah apartemen ikan yang
diadakan (Unit)</v>
          </cell>
          <cell r="J95">
            <v>2</v>
          </cell>
          <cell r="K95">
            <v>1769000000</v>
          </cell>
          <cell r="L95">
            <v>2</v>
          </cell>
        </row>
        <row r="96">
          <cell r="B96" t="str">
            <v>Program Optimalisasi pengelolaan dan pemasaran produksi perikanan</v>
          </cell>
          <cell r="C96" t="str">
            <v>Jumlah produksi
Pengolahan
ikan  (ton)</v>
          </cell>
          <cell r="D96">
            <v>302.39999999999998</v>
          </cell>
          <cell r="F96">
            <v>303750</v>
          </cell>
          <cell r="G96">
            <v>1482852500</v>
          </cell>
          <cell r="J96">
            <v>305.27</v>
          </cell>
          <cell r="K96">
            <v>1919115000</v>
          </cell>
          <cell r="L96">
            <v>305.27</v>
          </cell>
        </row>
        <row r="97">
          <cell r="B97" t="str">
            <v>Kegiatan Optimalisasi Pengelolaan Dan Pemasaran Hasil
Perikanan</v>
          </cell>
          <cell r="C97" t="str">
            <v>Jumlah Sarana prasarana pokok
dan Pendukung Industri perikanan yang dibangun/direhab/diadakan (Unit)</v>
          </cell>
          <cell r="J97">
            <v>20</v>
          </cell>
          <cell r="K97">
            <v>1426630000</v>
          </cell>
          <cell r="L97">
            <v>20</v>
          </cell>
        </row>
        <row r="98">
          <cell r="B98" t="str">
            <v>DPMPTSP</v>
          </cell>
        </row>
        <row r="99">
          <cell r="B99" t="str">
            <v>Program Peningkatan Promosi dan Kerjasama Investasi</v>
          </cell>
          <cell r="C99" t="str">
            <v>- persentase jumlah promosi yang dilaksanakan
- Nilai investasi PMA $ dan PMDN Rp.</v>
          </cell>
          <cell r="D99" t="str">
            <v>0</v>
          </cell>
          <cell r="E99">
            <v>0</v>
          </cell>
          <cell r="F99" t="str">
            <v>0</v>
          </cell>
          <cell r="G99">
            <v>334386400</v>
          </cell>
          <cell r="K99">
            <v>543029000</v>
          </cell>
          <cell r="M99">
            <v>557902300</v>
          </cell>
        </row>
        <row r="100">
          <cell r="B100" t="str">
            <v>Kegiatan Penyelenggaraan Pameran Investasi</v>
          </cell>
          <cell r="C100" t="str">
            <v>Jumlah keikutsertaan pameran
investasi tingkat propinsi
regional dan nasional</v>
          </cell>
          <cell r="K100">
            <v>331030000</v>
          </cell>
          <cell r="M100">
            <v>0</v>
          </cell>
        </row>
        <row r="101">
          <cell r="B101" t="str">
            <v>Program Peningkatan Iklim Investasi dan Realisasi Investasi</v>
          </cell>
          <cell r="C101" t="str">
            <v>Jumlah minat dan rencana investasi (investor)</v>
          </cell>
          <cell r="D101">
            <v>25</v>
          </cell>
          <cell r="E101">
            <v>0</v>
          </cell>
          <cell r="F101">
            <v>30</v>
          </cell>
          <cell r="G101">
            <v>91747600</v>
          </cell>
          <cell r="K101">
            <v>237077000</v>
          </cell>
          <cell r="M101">
            <v>519097000</v>
          </cell>
        </row>
        <row r="102">
          <cell r="B102" t="str">
            <v>Memfasilitasi Dan Koordinasi Kerjasama Di Bidang Investasi</v>
          </cell>
          <cell r="C102" t="str">
            <v>Jumlah UMKM perusahaan yangdifasilitasi</v>
          </cell>
          <cell r="K102">
            <v>73879000</v>
          </cell>
        </row>
        <row r="103">
          <cell r="B103" t="str">
            <v>Penyusunan Cetak Biru (Master Plan) Pengembangan Penanaman Modal</v>
          </cell>
          <cell r="C103" t="str">
            <v>Database bidang penanaman
modal</v>
          </cell>
          <cell r="K103">
            <v>84596000</v>
          </cell>
        </row>
        <row r="104">
          <cell r="B104" t="str">
            <v>Program Pengawasan dan Pengendalian PM dan PTSP</v>
          </cell>
          <cell r="C104" t="str">
            <v>persentase PMA dan PMDN yang dibina</v>
          </cell>
          <cell r="D104" t="str">
            <v>0</v>
          </cell>
          <cell r="E104">
            <v>0</v>
          </cell>
          <cell r="F104" t="str">
            <v>0</v>
          </cell>
          <cell r="G104">
            <v>0</v>
          </cell>
          <cell r="K104">
            <v>0</v>
          </cell>
        </row>
      </sheetData>
      <sheetData sheetId="9" refreshError="1">
        <row r="3">
          <cell r="B3" t="str">
            <v>Program Pendidikan Anak Usia Dini</v>
          </cell>
          <cell r="C3" t="str">
            <v>APK PAUD formal dan Non Formal</v>
          </cell>
          <cell r="D3">
            <v>0.39</v>
          </cell>
          <cell r="E3">
            <v>3485152500</v>
          </cell>
          <cell r="F3">
            <v>0.44</v>
          </cell>
          <cell r="G3">
            <v>22097497500</v>
          </cell>
          <cell r="H3">
            <v>0.49</v>
          </cell>
          <cell r="I3">
            <v>14843297500</v>
          </cell>
          <cell r="J3">
            <v>0.54</v>
          </cell>
          <cell r="K3">
            <v>19009952500</v>
          </cell>
          <cell r="L3">
            <v>0.59</v>
          </cell>
          <cell r="M3">
            <v>18809952500</v>
          </cell>
          <cell r="N3">
            <v>0.64</v>
          </cell>
          <cell r="O3">
            <v>14118642500</v>
          </cell>
        </row>
        <row r="4">
          <cell r="B4" t="str">
            <v>Program Wajib Belajar Pendidikan Dasar Sembilan Tahun</v>
          </cell>
          <cell r="C4" t="str">
            <v>Peningkatan
AK,AM,APK,
APM,APS,
Penurunan
APtS</v>
          </cell>
          <cell r="D4" t="str">
            <v>- AK SD 99,24, AK SMP 98,58,
-AM SD 89,81, AM SMP
92,90
'- APK SD 107,8, APK SMP 102,03
- APM SD 99,02, APM SMP 80,80
- APS 7-12 tahun 95,08
- APS 13-15 tahun 96,56
- APtS SD 0,07, APtS SMP 0,47</v>
          </cell>
          <cell r="E4">
            <v>92125222831</v>
          </cell>
          <cell r="F4" t="str">
            <v>- AK SD 99,34, AK SMP
98,70, 
- AM SD 89,96, AM SMP 93,16
'- APK SD 108,3, APK SMP 103,02
- APM SD 99,03, APM SMP 80,96 
- APS 7-12 tahun 95,76
- APS 13-15 tahun 96,41
- APtS SD 0,25, APtS SMP 0,44</v>
          </cell>
          <cell r="G4">
            <v>55852756420</v>
          </cell>
          <cell r="H4" t="str">
            <v>- AK SD 99,44, AK SMP
98,87, AM SD 90,22, AM SMP 93,54
- APK SD 108,6, APK SMP 104,03
- APM SD 99,10, APM SMP 81,34
- APS 7-12 tahun 95,22
- APS 13-15 tahun 96,44
- APtS SD 0,23 APtS SMP 0,39</v>
          </cell>
          <cell r="I4">
            <v>84451496662</v>
          </cell>
          <cell r="J4" t="str">
            <v>- AK SD 99,54, AK SMP
99,05, AM SD 90,06, AM
SMP 95,68
- APK SD 108,9, APK SMP 105,04
- APM SD 99,20, APM SMP 81,51
- APS 7-12 tahun 95,67
- APS 13-15 tahun 96,46
- APtS SD 0,21
- APtS SMP 0,35</v>
          </cell>
          <cell r="K4">
            <v>88145130928</v>
          </cell>
          <cell r="L4" t="str">
            <v>- AK SD 99,62, AK SMP 99,13, 
- AM SD 90,08, AM SMP 96,49
- APK SD 109,2, APK SMP 106,06
- APM SD 99,25, APM SMP 81,58
- APS 7-12 tahun 96,13
- APS 13-15 tahun 96,50
- APtS SD 0,19, APtS
SMP 0,32</v>
          </cell>
          <cell r="M4">
            <v>88137598620</v>
          </cell>
          <cell r="N4" t="str">
            <v>- AK SD 99,70, AK SMP
99,46, 
- AM SD 91,09, AM SMP 96,75
- APK SD 109,7, APK SMP 107,50
- APM SD 99,30, APM SMP 81,90
- APS 7-12 tahun 96,05
- APS 13-15 tahun 97,22
- APtS SD 0,17
- APtS SMP 0,26</v>
          </cell>
          <cell r="O4">
            <v>79316069082</v>
          </cell>
        </row>
        <row r="5">
          <cell r="B5" t="str">
            <v>Program Pendidikan Non Formal</v>
          </cell>
          <cell r="C5" t="str">
            <v>ANGKA MELEK HURUF</v>
          </cell>
          <cell r="D5">
            <v>97.15</v>
          </cell>
          <cell r="E5">
            <v>105080000</v>
          </cell>
          <cell r="F5">
            <v>97.24</v>
          </cell>
          <cell r="G5">
            <v>317025000</v>
          </cell>
          <cell r="H5">
            <v>97.33</v>
          </cell>
          <cell r="I5">
            <v>309825000</v>
          </cell>
          <cell r="J5">
            <v>97.42</v>
          </cell>
          <cell r="K5">
            <v>305775000</v>
          </cell>
          <cell r="L5">
            <v>97.52</v>
          </cell>
          <cell r="M5">
            <v>300825000</v>
          </cell>
          <cell r="N5">
            <v>97.55</v>
          </cell>
          <cell r="O5">
            <v>296250000</v>
          </cell>
        </row>
        <row r="6">
          <cell r="B6" t="str">
            <v>Program Peningkatan Mutu Pendidik dan Tenaga Kependidikan</v>
          </cell>
          <cell r="C6" t="str">
            <v>Persentase Peningkatan mutu guru</v>
          </cell>
          <cell r="D6" t="str">
            <v>- Guru bersertifikat 55%,
- Guru berkualifikasi S1 81%,
- Rasio guru:murid SD 32, Rasio guru:murid SMP 36</v>
          </cell>
          <cell r="E6">
            <v>942202000</v>
          </cell>
          <cell r="F6" t="str">
            <v>- Guru bersertifikat 62%,
- Guru berkualifikasi S1 86%,
- Rasio guru:murid SD 32, Rasio guru:murid SMP 36</v>
          </cell>
          <cell r="G6">
            <v>1713803000</v>
          </cell>
          <cell r="H6" t="str">
            <v>- Guru bersertifikat 73%,
- Guru berkualifikasi S1 89%,
- Rasio guru:murid SD 32, Rasio guru:murid SMP 36</v>
          </cell>
          <cell r="I6">
            <v>1732834100</v>
          </cell>
          <cell r="J6" t="str">
            <v>- Guru bersertifikat 87%,
- Guru berkualifikasi S1 92%,
- Rasio guru:murid SD 32, Rasio guru:murid SMP 36</v>
          </cell>
          <cell r="K6">
            <v>2262568310</v>
          </cell>
          <cell r="L6" t="str">
            <v>- Guru bersertifikat 96%,
- Guru berkualifikasi S1 95%,
- Rasio guru:murid SD 32, Rasio guru:murid SMP 36</v>
          </cell>
          <cell r="M6">
            <v>2285595941</v>
          </cell>
          <cell r="N6" t="str">
            <v>- Guru bersertifikat 98%,
- Guru berkualifikasi S1 100%,
- Rasio guru:murid SD 32, Rasio guru:murid SMP 36</v>
          </cell>
          <cell r="O6">
            <v>2310926334</v>
          </cell>
        </row>
        <row r="7">
          <cell r="B7" t="str">
            <v>Program Manajemen Pelayanan Pendidikan</v>
          </cell>
          <cell r="C7" t="str">
            <v>Persentase angka
partisipasi pendidikan
tinggi</v>
          </cell>
          <cell r="D7">
            <v>0</v>
          </cell>
          <cell r="E7">
            <v>6132650000</v>
          </cell>
          <cell r="F7">
            <v>0.2</v>
          </cell>
          <cell r="G7">
            <v>21134250000</v>
          </cell>
          <cell r="H7">
            <v>0.2</v>
          </cell>
          <cell r="I7">
            <v>23452250000</v>
          </cell>
          <cell r="J7">
            <v>0.2</v>
          </cell>
          <cell r="K7">
            <v>25497050000</v>
          </cell>
          <cell r="L7">
            <v>0.2</v>
          </cell>
          <cell r="M7">
            <v>27979050000</v>
          </cell>
          <cell r="N7">
            <v>0.2</v>
          </cell>
          <cell r="O7">
            <v>28777050000</v>
          </cell>
        </row>
        <row r="8">
          <cell r="B8" t="str">
            <v>DINAS KESEHATAN</v>
          </cell>
        </row>
        <row r="9">
          <cell r="B9" t="str">
            <v>Program Standarisasi Pelayanan Kesehatan</v>
          </cell>
          <cell r="C9" t="str">
            <v>Peningkatan Pelayanan Standarisasi Kesehatan</v>
          </cell>
          <cell r="D9" t="str">
            <v>15 PKM</v>
          </cell>
          <cell r="E9">
            <v>13826636100</v>
          </cell>
          <cell r="F9" t="str">
            <v>17 PKM</v>
          </cell>
          <cell r="G9">
            <v>5964590750</v>
          </cell>
          <cell r="H9" t="str">
            <v>17 PKM</v>
          </cell>
          <cell r="I9">
            <v>6031791325</v>
          </cell>
          <cell r="J9" t="str">
            <v>17 PKM</v>
          </cell>
          <cell r="K9">
            <v>5851070457.5</v>
          </cell>
          <cell r="L9" t="str">
            <v>17 PKM</v>
          </cell>
          <cell r="M9">
            <v>5670677503.25</v>
          </cell>
          <cell r="N9" t="str">
            <v>17 PKM</v>
          </cell>
          <cell r="O9">
            <v>5686745253.5799999</v>
          </cell>
        </row>
        <row r="10">
          <cell r="B10" t="str">
            <v>Program pengadaan, peningkatan dan perbaikan sarana dan prasarana puskesmas/ puskemas pembantu dan jaringannya</v>
          </cell>
          <cell r="C10" t="str">
            <v>Peningkatan dan Perbaikan Sarana dan
Prasarana Puskesmas/Puskesmas Pembantu dan Jaringannya</v>
          </cell>
          <cell r="D10">
            <v>0.65</v>
          </cell>
          <cell r="E10">
            <v>23200393712</v>
          </cell>
          <cell r="F10" t="str">
            <v>17 PKM</v>
          </cell>
          <cell r="G10">
            <v>4800000000</v>
          </cell>
          <cell r="H10" t="str">
            <v>17 PKM</v>
          </cell>
          <cell r="I10">
            <v>7880000000</v>
          </cell>
          <cell r="J10" t="str">
            <v>17 PKM</v>
          </cell>
          <cell r="K10">
            <v>18005955000</v>
          </cell>
          <cell r="L10" t="str">
            <v>17 PKM</v>
          </cell>
          <cell r="M10">
            <v>17310000000</v>
          </cell>
          <cell r="N10" t="str">
            <v>17 PKM</v>
          </cell>
          <cell r="O10">
            <v>17310000000</v>
          </cell>
        </row>
        <row r="11">
          <cell r="B11" t="str">
            <v>Program kemitraan peningkatan pelayanan kesehatan</v>
          </cell>
          <cell r="C11" t="str">
            <v>Peningkatan Pelayanan kesehatan</v>
          </cell>
          <cell r="D11" t="str">
            <v>40.865 JIWA</v>
          </cell>
          <cell r="E11">
            <v>19007835500</v>
          </cell>
          <cell r="F11" t="str">
            <v>68736 JIWA</v>
          </cell>
          <cell r="G11">
            <v>19475136000</v>
          </cell>
          <cell r="H11" t="str">
            <v>68736 JIWA</v>
          </cell>
          <cell r="I11">
            <v>19475136000</v>
          </cell>
          <cell r="J11" t="str">
            <v>68736 JIWA</v>
          </cell>
          <cell r="K11">
            <v>19475136000</v>
          </cell>
          <cell r="L11" t="str">
            <v>68736 JIWA</v>
          </cell>
          <cell r="M11">
            <v>19475136000</v>
          </cell>
          <cell r="N11" t="str">
            <v>68736 JIWA</v>
          </cell>
          <cell r="O11" t="str">
            <v xml:space="preserve">19.475.136.000,00
</v>
          </cell>
        </row>
        <row r="12">
          <cell r="B12" t="str">
            <v>Program Pengadaan, Peningkatan Sarana Dan Prasarana Rumah Sakit/ Rumah Sakit Jiwa/Rumah Sakit Paru-Paru/  Rumah Sakit Mata</v>
          </cell>
          <cell r="C12" t="str">
            <v>Peningkatan Sarana dan Prasarana
Rumah Sakit</v>
          </cell>
          <cell r="G12">
            <v>1430000000</v>
          </cell>
          <cell r="I12">
            <v>16000000000</v>
          </cell>
          <cell r="K12">
            <v>12680000000</v>
          </cell>
          <cell r="M12">
            <v>18000000000</v>
          </cell>
          <cell r="O12">
            <v>10550000000</v>
          </cell>
        </row>
        <row r="13">
          <cell r="B13" t="str">
            <v>DINAS PU</v>
          </cell>
        </row>
        <row r="14">
          <cell r="B14" t="str">
            <v>Program pembangunan jalan dan jembatan</v>
          </cell>
          <cell r="C14" t="str">
            <v>Persentase Jalan kondisi baik</v>
          </cell>
          <cell r="D14">
            <v>0.95</v>
          </cell>
          <cell r="E14">
            <v>184765789200</v>
          </cell>
          <cell r="F14">
            <v>0.95</v>
          </cell>
          <cell r="G14">
            <v>152541500000</v>
          </cell>
          <cell r="H14">
            <v>0.95</v>
          </cell>
          <cell r="I14">
            <v>176041500000</v>
          </cell>
          <cell r="J14">
            <v>0.95</v>
          </cell>
          <cell r="K14">
            <v>193041500000</v>
          </cell>
          <cell r="L14">
            <v>0.95</v>
          </cell>
          <cell r="M14">
            <v>204041500000</v>
          </cell>
          <cell r="N14">
            <v>0.95</v>
          </cell>
          <cell r="O14">
            <v>415041500000</v>
          </cell>
        </row>
        <row r="15">
          <cell r="B15" t="str">
            <v>Program Pengembangan dan Pengelolaan Jaringan Irigasi, Rawa dan Jaringan Pengairan lainnya</v>
          </cell>
          <cell r="C15" t="str">
            <v>Rasio Jaringan irigasi</v>
          </cell>
          <cell r="D15">
            <v>2.06</v>
          </cell>
          <cell r="E15">
            <v>28582733200</v>
          </cell>
          <cell r="F15">
            <v>2.95</v>
          </cell>
          <cell r="G15">
            <v>39979540000</v>
          </cell>
          <cell r="H15">
            <v>2.95</v>
          </cell>
          <cell r="I15">
            <v>45304540000</v>
          </cell>
          <cell r="J15">
            <v>2.95</v>
          </cell>
          <cell r="K15">
            <v>46893430000</v>
          </cell>
          <cell r="L15">
            <v>3.39</v>
          </cell>
          <cell r="M15">
            <v>50943430000</v>
          </cell>
          <cell r="N15">
            <v>3.39</v>
          </cell>
          <cell r="O15">
            <v>56693430000</v>
          </cell>
        </row>
        <row r="16">
          <cell r="B16" t="str">
            <v>DINAS PERTANIAN</v>
          </cell>
        </row>
        <row r="17">
          <cell r="B17" t="str">
            <v>Program peningkatan produksi hasil peternakan</v>
          </cell>
          <cell r="C17" t="str">
            <v>Jumlah Populasi Ternak</v>
          </cell>
          <cell r="D17" t="str">
            <v>Ternak Besar =15.339 ekor, Ternak Kecil = 28.024 ekor, unggas = 444.798 ekor</v>
          </cell>
          <cell r="E17">
            <v>203470000</v>
          </cell>
          <cell r="F17" t="str">
            <v>Ternak Besar =15.829 ekor, Ternak Kecil = 29.591 ekor, unggas = 453.693 ekor</v>
          </cell>
          <cell r="G17">
            <v>4714885000</v>
          </cell>
          <cell r="H17" t="str">
            <v>Ternak Besar =17.818
ekor, Ternak Kecil = 31.257 ekor, unggas = 462.767 ekor</v>
          </cell>
          <cell r="I17">
            <v>3845000000</v>
          </cell>
          <cell r="J17" t="str">
            <v>Ternak Besar = 20.302 ekor, Ternak Kecil = 33.027 ekor, unggas = 472.023 ekor</v>
          </cell>
          <cell r="K17">
            <v>3851000000</v>
          </cell>
          <cell r="L17" t="str">
            <v>Ternak Besar =22.780 ekor, Ternak Kecil = 34.910 ekor, unggas = 481.463 ekor</v>
          </cell>
          <cell r="M17">
            <v>4857000000</v>
          </cell>
          <cell r="N17" t="str">
            <v>Ternak Besar = 25.252 ekor, Ternak Kecil = 36.913 ekor, unggas = 491.092 ekor</v>
          </cell>
          <cell r="O17">
            <v>4813000000</v>
          </cell>
        </row>
        <row r="18">
          <cell r="B18" t="str">
            <v>Program Pengembangan Prasarana dan Sarana Pertanian</v>
          </cell>
          <cell r="C18" t="str">
            <v>Jumlah alsintan yang
diadakan (unit), panjang jides yang
terbangun (km), luas
cetak sawah baru (ha)</v>
          </cell>
          <cell r="D18" t="str">
            <v>0</v>
          </cell>
          <cell r="E18">
            <v>0</v>
          </cell>
          <cell r="F18" t="str">
            <v>alsintan = 100 unit, jides =
4 km, luas cetak sawah baru = 0 ha</v>
          </cell>
          <cell r="G18">
            <v>9623256500</v>
          </cell>
          <cell r="H18" t="str">
            <v>alsintan = 200 unit, jides =
6 km, luas cetak sawah baru = 0 ha</v>
          </cell>
          <cell r="I18">
            <v>15980000000</v>
          </cell>
          <cell r="J18" t="str">
            <v>alsintan = 352 unit, jides =
6 km, luas cetak sawah baru = 500 ha</v>
          </cell>
          <cell r="K18">
            <v>28570000000</v>
          </cell>
          <cell r="L18" t="str">
            <v>alsintan = 352 unit, jides =
6 km, luas cetak sawah baru = 500 ha</v>
          </cell>
          <cell r="M18">
            <v>31460233250</v>
          </cell>
          <cell r="N18" t="str">
            <v>alsintan = 0 unit, jides =
6 km, luas cetak sawah baru = 0 ha</v>
          </cell>
          <cell r="O18">
            <v>7009000000</v>
          </cell>
        </row>
        <row r="19">
          <cell r="B19" t="str">
            <v>Program Peningkatan Produksi Tanaman Perkebunan</v>
          </cell>
          <cell r="C19" t="str">
            <v>Jumlah produksi Perkebunan</v>
          </cell>
          <cell r="E19">
            <v>0</v>
          </cell>
          <cell r="F19" t="str">
            <v>Kakao = 13.597 ton, Lada = 4.094 ton, Kelapa sawit = 258.364 ton</v>
          </cell>
          <cell r="G19">
            <v>11368350000</v>
          </cell>
          <cell r="H19" t="str">
            <v>Kakao = 16.147 ton, Lada = 4.301 ton, Kelapa sawit = 285.102 ton</v>
          </cell>
          <cell r="I19">
            <v>20488585500</v>
          </cell>
          <cell r="J19" t="str">
            <v>Kakao = 17.996 ton, Lada= 4.336 ton, Kelapa sawit =
304.621 ton</v>
          </cell>
          <cell r="K19">
            <v>24189952200</v>
          </cell>
          <cell r="L19" t="str">
            <v>Kakao = 19.996 ton, Lada= 4.449 ton, Kelapa sawit =
328.318 ton</v>
          </cell>
          <cell r="M19">
            <v>26995000000</v>
          </cell>
          <cell r="N19" t="str">
            <v>Kakao = 22.496 ton, Lada= 5.548 ton, Kelapa sawit =
346.558 ton</v>
          </cell>
          <cell r="O19">
            <v>3860000000</v>
          </cell>
        </row>
        <row r="20">
          <cell r="B20" t="str">
            <v>DINAS KELAUTAN DAN PERIKANAN</v>
          </cell>
        </row>
        <row r="21">
          <cell r="B21" t="str">
            <v>Program Pengembangan Budidaya Perikanan</v>
          </cell>
          <cell r="C21" t="str">
            <v>Jumlah produksi
Perikanan Budidaya (ton)</v>
          </cell>
          <cell r="D21">
            <v>44210</v>
          </cell>
          <cell r="E21">
            <v>606927500</v>
          </cell>
          <cell r="F21">
            <v>45497</v>
          </cell>
          <cell r="G21">
            <v>8010023625</v>
          </cell>
          <cell r="H21">
            <v>46785</v>
          </cell>
          <cell r="I21">
            <v>5502899806.25</v>
          </cell>
          <cell r="J21">
            <v>48073</v>
          </cell>
          <cell r="K21">
            <v>5791788546.5600004</v>
          </cell>
          <cell r="L21">
            <v>49360</v>
          </cell>
          <cell r="M21">
            <v>3998077973.8899999</v>
          </cell>
          <cell r="N21">
            <v>50648</v>
          </cell>
          <cell r="O21">
            <v>459656872.58999997</v>
          </cell>
        </row>
        <row r="22">
          <cell r="B22" t="str">
            <v>Program pengembangan perikanan tangkap</v>
          </cell>
          <cell r="C22" t="str">
            <v>Jumlah produksi Perikanan Tangkap (ton)</v>
          </cell>
          <cell r="D22">
            <v>8702.2999999999993</v>
          </cell>
          <cell r="E22">
            <v>8900829300</v>
          </cell>
          <cell r="F22">
            <v>8745.59</v>
          </cell>
          <cell r="G22">
            <v>11850000000</v>
          </cell>
          <cell r="H22">
            <v>8788.89</v>
          </cell>
          <cell r="I22">
            <v>10060000000</v>
          </cell>
          <cell r="J22">
            <v>8832.18</v>
          </cell>
          <cell r="K22">
            <v>7870000000</v>
          </cell>
          <cell r="L22">
            <v>8875.48</v>
          </cell>
          <cell r="M22">
            <v>1885000000</v>
          </cell>
          <cell r="N22">
            <v>8918.77</v>
          </cell>
          <cell r="O22">
            <v>0</v>
          </cell>
        </row>
        <row r="23">
          <cell r="B23" t="str">
            <v>Program Optimalisasi pengelolaan dan pemasaran produksi perikanan</v>
          </cell>
          <cell r="C23" t="str">
            <v>Jumlah produksi
Pengolahan
ikan  (ton)</v>
          </cell>
          <cell r="D23">
            <v>303.75</v>
          </cell>
          <cell r="E23">
            <v>1687026200</v>
          </cell>
          <cell r="F23">
            <v>305.27</v>
          </cell>
          <cell r="G23">
            <v>485000000</v>
          </cell>
          <cell r="H23">
            <v>306.8</v>
          </cell>
          <cell r="I23">
            <v>490000000</v>
          </cell>
          <cell r="J23">
            <v>308.33</v>
          </cell>
          <cell r="K23">
            <v>495000000</v>
          </cell>
          <cell r="L23">
            <v>309.87</v>
          </cell>
          <cell r="M23">
            <v>245000000</v>
          </cell>
          <cell r="N23">
            <v>311.42</v>
          </cell>
          <cell r="O23">
            <v>245000000</v>
          </cell>
        </row>
        <row r="24">
          <cell r="B24" t="str">
            <v>DPMPTSP</v>
          </cell>
        </row>
        <row r="25">
          <cell r="B25" t="str">
            <v>Program Peningkatan Iklim Investasi dan Realisasi Investasi</v>
          </cell>
          <cell r="C25" t="str">
            <v>Jumlah minat dan rencana investasi</v>
          </cell>
          <cell r="D25">
            <v>30</v>
          </cell>
          <cell r="E25">
            <v>91747600</v>
          </cell>
          <cell r="F25">
            <v>35</v>
          </cell>
          <cell r="G25">
            <v>425000000</v>
          </cell>
          <cell r="H25">
            <v>36</v>
          </cell>
          <cell r="I25">
            <v>746900000</v>
          </cell>
          <cell r="J25">
            <v>37</v>
          </cell>
          <cell r="K25">
            <v>519097000</v>
          </cell>
          <cell r="L25">
            <v>38</v>
          </cell>
          <cell r="M25">
            <v>381599000</v>
          </cell>
          <cell r="N25">
            <v>39</v>
          </cell>
          <cell r="O25">
            <v>394416000</v>
          </cell>
        </row>
        <row r="26">
          <cell r="B26" t="str">
            <v>Program Peningkatan Promosi dan Kerjasama Investasi</v>
          </cell>
          <cell r="C26" t="str">
            <v>Nilai investasi
PMA $ dan PMDN Rp.</v>
          </cell>
          <cell r="D26" t="str">
            <v>Rp520.000.0000.000(PMDN) 
$13.300.000(PMA)</v>
          </cell>
          <cell r="E26">
            <v>334386400</v>
          </cell>
          <cell r="F26" t="str">
            <v>Rp550.000.0000.000(PMDN) 
$13.500.000(PMA)</v>
          </cell>
          <cell r="G26">
            <v>495062000</v>
          </cell>
          <cell r="H26" t="str">
            <v>Rp580.000.0000.000 (PMDN) 
$13.800.000 (PMA)</v>
          </cell>
          <cell r="I26">
            <v>526313000</v>
          </cell>
          <cell r="J26" t="str">
            <v>Rp600.000.0000.000 (PMDN) 
$14.000.000 (PMA)</v>
          </cell>
          <cell r="K26">
            <v>557902300</v>
          </cell>
          <cell r="L26" t="str">
            <v>Rp620.000.0000.000 (PMDN) 
$14.200.000 (PMA)</v>
          </cell>
          <cell r="M26">
            <v>589838519</v>
          </cell>
          <cell r="N26" t="str">
            <v>Rp650.000.0000.000 (PMDN) 
$14.400.000 (PMA)</v>
          </cell>
          <cell r="O26">
            <v>607533000</v>
          </cell>
        </row>
        <row r="27">
          <cell r="B27" t="str">
            <v>Program Pengawasan dan Pengendalian PM dan PTSP</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2.2"/>
      <sheetName val="1.4.7"/>
      <sheetName val="1.4.8"/>
      <sheetName val="DPPA"/>
      <sheetName val="RKA"/>
      <sheetName val="Renja"/>
      <sheetName val="KUPA-PPASP"/>
      <sheetName val="KUA-PPAS"/>
      <sheetName val="RKPD"/>
      <sheetName val="Program RPJMD_pokok"/>
      <sheetName val="Program RPJMD_revisi"/>
      <sheetName val="Program_APBD"/>
      <sheetName val="2016"/>
      <sheetName val="2017"/>
      <sheetName val="2018"/>
      <sheetName val="Program, Kegiatan 2016"/>
      <sheetName val="Program, Kegiatan 2017"/>
      <sheetName val="Program, Kegiatan 2018"/>
    </sheetNames>
    <sheetDataSet>
      <sheetData sheetId="0"/>
      <sheetData sheetId="1"/>
      <sheetData sheetId="2"/>
      <sheetData sheetId="3"/>
      <sheetData sheetId="4">
        <row r="4">
          <cell r="B4" t="str">
            <v>Program Pendidikan Anak Usia Dini</v>
          </cell>
        </row>
      </sheetData>
      <sheetData sheetId="5"/>
      <sheetData sheetId="6"/>
      <sheetData sheetId="7">
        <row r="3">
          <cell r="B3" t="str">
            <v>DINAS PENDIDIKAN</v>
          </cell>
        </row>
      </sheetData>
      <sheetData sheetId="8">
        <row r="3">
          <cell r="B3" t="str">
            <v>DINAS PENDIDIKAN</v>
          </cell>
        </row>
      </sheetData>
      <sheetData sheetId="9">
        <row r="3">
          <cell r="B3" t="str">
            <v>Program Pendidikan Anak Usia Dini</v>
          </cell>
        </row>
      </sheetData>
      <sheetData sheetId="10">
        <row r="3">
          <cell r="B3" t="str">
            <v>Program Pendidikan Anak Usia Dini</v>
          </cell>
          <cell r="C3" t="str">
            <v>Rasio ketersediaan sekolah terhadap pendududuk usia TK/PAUD (sek/10.000 penduduk)</v>
          </cell>
          <cell r="D3">
            <v>0</v>
          </cell>
          <cell r="E3">
            <v>0</v>
          </cell>
          <cell r="F3">
            <v>0</v>
          </cell>
          <cell r="G3">
            <v>1559495000</v>
          </cell>
          <cell r="H3">
            <v>0</v>
          </cell>
          <cell r="I3">
            <v>2604544000</v>
          </cell>
          <cell r="J3">
            <v>0.54</v>
          </cell>
          <cell r="K3">
            <v>19009952500</v>
          </cell>
          <cell r="L3">
            <v>0.59</v>
          </cell>
          <cell r="M3">
            <v>18809952500</v>
          </cell>
          <cell r="N3">
            <v>0.64</v>
          </cell>
          <cell r="O3">
            <v>14118642500</v>
          </cell>
        </row>
        <row r="4">
          <cell r="B4" t="str">
            <v>Program Wajib Belajar Pendidikan Dasar Sembilan Tahun</v>
          </cell>
          <cell r="C4" t="str">
            <v>Sekolah Pendidikan SMP/MTs dan SMA/SMK/MA kondisi Bangunan Baik (unit)</v>
          </cell>
          <cell r="D4">
            <v>80</v>
          </cell>
          <cell r="F4">
            <v>84</v>
          </cell>
          <cell r="G4">
            <v>88822422831</v>
          </cell>
          <cell r="H4">
            <v>86</v>
          </cell>
          <cell r="I4">
            <v>95753620420</v>
          </cell>
          <cell r="J4">
            <v>88</v>
          </cell>
          <cell r="K4">
            <v>121</v>
          </cell>
          <cell r="L4">
            <v>92</v>
          </cell>
          <cell r="M4">
            <v>146879472286</v>
          </cell>
          <cell r="N4">
            <v>94</v>
          </cell>
          <cell r="O4">
            <v>160682790811</v>
          </cell>
        </row>
        <row r="5">
          <cell r="C5" t="str">
            <v>% SD Memiliki Gedung Perpustakaan (%)</v>
          </cell>
          <cell r="D5">
            <v>20</v>
          </cell>
          <cell r="F5">
            <v>20</v>
          </cell>
          <cell r="H5">
            <v>50</v>
          </cell>
          <cell r="J5">
            <v>65</v>
          </cell>
          <cell r="L5">
            <v>80</v>
          </cell>
          <cell r="N5">
            <v>90</v>
          </cell>
        </row>
        <row r="6">
          <cell r="C6" t="str">
            <v>Sekolah Pendidikan SD/MI kondisi bangunan baik (unit)</v>
          </cell>
          <cell r="D6">
            <v>122</v>
          </cell>
          <cell r="F6">
            <v>135</v>
          </cell>
          <cell r="H6">
            <v>145</v>
          </cell>
          <cell r="J6">
            <v>155</v>
          </cell>
          <cell r="L6">
            <v>160</v>
          </cell>
          <cell r="N6">
            <v>176</v>
          </cell>
        </row>
        <row r="7">
          <cell r="C7" t="str">
            <v>Rasio ketersediaan sekolah terhadap pendududuk usia SD/MI (sek/10.000 pddk)</v>
          </cell>
          <cell r="D7">
            <v>51.98</v>
          </cell>
          <cell r="F7">
            <v>51.98</v>
          </cell>
          <cell r="H7">
            <v>52.17</v>
          </cell>
          <cell r="J7">
            <v>52.43</v>
          </cell>
          <cell r="L7">
            <v>52.55</v>
          </cell>
          <cell r="N7">
            <v>52.56</v>
          </cell>
        </row>
        <row r="8">
          <cell r="C8" t="str">
            <v>% SMP Memiliki Gedung Perpustakaan (%)</v>
          </cell>
          <cell r="D8">
            <v>50</v>
          </cell>
          <cell r="F8">
            <v>50</v>
          </cell>
          <cell r="H8">
            <v>65</v>
          </cell>
          <cell r="J8">
            <v>80</v>
          </cell>
          <cell r="L8">
            <v>95</v>
          </cell>
          <cell r="N8">
            <v>98</v>
          </cell>
        </row>
        <row r="9">
          <cell r="C9" t="str">
            <v>% SMP Memiliki Lab.Komputer (%)</v>
          </cell>
          <cell r="D9">
            <v>50</v>
          </cell>
          <cell r="F9">
            <v>50</v>
          </cell>
          <cell r="H9">
            <v>60</v>
          </cell>
          <cell r="J9">
            <v>70</v>
          </cell>
          <cell r="L9">
            <v>78</v>
          </cell>
          <cell r="N9">
            <v>80</v>
          </cell>
        </row>
        <row r="10">
          <cell r="C10" t="str">
            <v>Rasio ketersediaan sekolah terhadap pendududuk usia SMP/MTs (sek/10.000 penduduk)</v>
          </cell>
          <cell r="D10">
            <v>41.85</v>
          </cell>
          <cell r="F10">
            <v>42.3</v>
          </cell>
          <cell r="H10">
            <v>42.49</v>
          </cell>
          <cell r="J10">
            <v>43.05</v>
          </cell>
          <cell r="L10">
            <v>43.33</v>
          </cell>
          <cell r="N10">
            <v>43.49</v>
          </cell>
        </row>
        <row r="11">
          <cell r="C11" t="str">
            <v>% SMP Memiliki Lab. IPA (%)</v>
          </cell>
          <cell r="D11">
            <v>70</v>
          </cell>
          <cell r="F11">
            <v>70</v>
          </cell>
          <cell r="H11">
            <v>75</v>
          </cell>
          <cell r="J11">
            <v>80</v>
          </cell>
          <cell r="L11">
            <v>85</v>
          </cell>
          <cell r="N11">
            <v>90</v>
          </cell>
        </row>
        <row r="12">
          <cell r="C12" t="str">
            <v>% Ruang Kelas Rusak berkurang (%)</v>
          </cell>
          <cell r="D12">
            <v>15</v>
          </cell>
          <cell r="F12">
            <v>15</v>
          </cell>
          <cell r="H12">
            <v>12</v>
          </cell>
          <cell r="J12">
            <v>10</v>
          </cell>
          <cell r="L12">
            <v>9</v>
          </cell>
          <cell r="N12">
            <v>6</v>
          </cell>
        </row>
        <row r="13">
          <cell r="B13" t="str">
            <v>Program Pendidikan Non Formal</v>
          </cell>
          <cell r="C13" t="str">
            <v>% warga buta aksara yang mengikuti pembelajaran keaksaraan</v>
          </cell>
          <cell r="D13">
            <v>0</v>
          </cell>
          <cell r="E13">
            <v>0</v>
          </cell>
          <cell r="F13">
            <v>0</v>
          </cell>
          <cell r="G13">
            <v>1013632500</v>
          </cell>
          <cell r="H13">
            <v>0</v>
          </cell>
          <cell r="I13">
            <v>860817500</v>
          </cell>
          <cell r="J13">
            <v>30</v>
          </cell>
          <cell r="K13">
            <v>1225401000</v>
          </cell>
          <cell r="L13">
            <v>40</v>
          </cell>
          <cell r="M13">
            <v>1256760000</v>
          </cell>
          <cell r="N13">
            <v>50</v>
          </cell>
          <cell r="O13">
            <v>1167911000</v>
          </cell>
        </row>
        <row r="14">
          <cell r="C14" t="str">
            <v>% Kelulusan warga belajar mengikuti Kesetaraan kejar paket A,B,C</v>
          </cell>
          <cell r="D14">
            <v>0</v>
          </cell>
          <cell r="F14">
            <v>0</v>
          </cell>
          <cell r="H14">
            <v>0</v>
          </cell>
          <cell r="J14">
            <v>92</v>
          </cell>
          <cell r="L14">
            <v>93</v>
          </cell>
          <cell r="N14">
            <v>99</v>
          </cell>
        </row>
        <row r="15">
          <cell r="B15" t="str">
            <v>Program Peningkatan Mutu Pendidik dan Tenaga Kependidikan</v>
          </cell>
          <cell r="C15" t="str">
            <v>Persentase Peningkatan mutu guru mata pelajaran (%)</v>
          </cell>
          <cell r="D15">
            <v>0</v>
          </cell>
          <cell r="E15">
            <v>0</v>
          </cell>
          <cell r="F15">
            <v>0</v>
          </cell>
          <cell r="G15">
            <v>672081000</v>
          </cell>
          <cell r="H15">
            <v>0</v>
          </cell>
          <cell r="I15">
            <v>1732834100</v>
          </cell>
          <cell r="J15">
            <v>39</v>
          </cell>
          <cell r="K15">
            <v>2237042100</v>
          </cell>
          <cell r="L15">
            <v>45</v>
          </cell>
          <cell r="M15">
            <v>2285595941</v>
          </cell>
          <cell r="N15">
            <v>55</v>
          </cell>
          <cell r="O15">
            <v>2308445498</v>
          </cell>
        </row>
        <row r="16">
          <cell r="B16" t="str">
            <v>Program Manajemen Pelayanan Pendidikan</v>
          </cell>
          <cell r="C16" t="str">
            <v>Persentase angkapartisipasi pendidikantinggi</v>
          </cell>
          <cell r="D16">
            <v>0</v>
          </cell>
          <cell r="E16">
            <v>0</v>
          </cell>
          <cell r="F16">
            <v>0</v>
          </cell>
          <cell r="G16">
            <v>19982650000</v>
          </cell>
          <cell r="H16">
            <v>0.2</v>
          </cell>
          <cell r="I16">
            <v>24992918000</v>
          </cell>
          <cell r="J16">
            <v>0.3</v>
          </cell>
          <cell r="K16">
            <v>25991147800</v>
          </cell>
          <cell r="L16">
            <v>0.4</v>
          </cell>
          <cell r="M16">
            <v>27216997580</v>
          </cell>
          <cell r="N16">
            <v>0.5</v>
          </cell>
          <cell r="O16">
            <v>21784038190</v>
          </cell>
        </row>
        <row r="17">
          <cell r="B17" t="str">
            <v>DINAS KESEHATAN</v>
          </cell>
        </row>
        <row r="18">
          <cell r="B18" t="str">
            <v>Program Standarisasi Pelayanan Kesehatan</v>
          </cell>
          <cell r="C18" t="str">
            <v>- Persentase FKTP yang melaksanakan sistem rujukan sesuai standar (%)- Persentase FKTP yang memberikan pelayanan sesuai standar (%)</v>
          </cell>
          <cell r="D18" t="str">
            <v>- 7- 50</v>
          </cell>
          <cell r="F18" t="str">
            <v>- 7- 50</v>
          </cell>
          <cell r="G18">
            <v>13049940580</v>
          </cell>
          <cell r="H18" t="str">
            <v>- 47- 75</v>
          </cell>
          <cell r="I18">
            <v>18589653338</v>
          </cell>
          <cell r="J18" t="str">
            <v>- 71- 80</v>
          </cell>
          <cell r="K18">
            <v>14467053190</v>
          </cell>
          <cell r="L18" t="str">
            <v>- 88- 88</v>
          </cell>
          <cell r="M18">
            <v>835139250</v>
          </cell>
          <cell r="N18" t="str">
            <v>- 100- 100</v>
          </cell>
          <cell r="O18">
            <v>918653225</v>
          </cell>
        </row>
        <row r="19">
          <cell r="B19" t="str">
            <v>Program pengadaan, peningkatan dan perbaikan sarana dan prasarana puskesmas/ puskemas pembantu dan jaringannya</v>
          </cell>
          <cell r="C19" t="str">
            <v>Jumlah Puskesmas dan jaringannya yang ditingkatkan kualitasnya (PKM)</v>
          </cell>
          <cell r="D19">
            <v>15</v>
          </cell>
          <cell r="F19">
            <v>15</v>
          </cell>
          <cell r="G19">
            <v>23513084679</v>
          </cell>
          <cell r="H19">
            <v>17</v>
          </cell>
          <cell r="I19">
            <v>6128973795</v>
          </cell>
          <cell r="J19">
            <v>17</v>
          </cell>
          <cell r="K19">
            <v>12988292500</v>
          </cell>
          <cell r="L19">
            <v>17</v>
          </cell>
          <cell r="M19">
            <v>9324236250</v>
          </cell>
          <cell r="N19">
            <v>17</v>
          </cell>
          <cell r="O19">
            <v>12551159875</v>
          </cell>
        </row>
        <row r="20">
          <cell r="B20" t="str">
            <v>Program kemitraan peningkatan pelayanan kesehatan</v>
          </cell>
          <cell r="C20" t="str">
            <v>Jumlah penduduk yang memiliki jaminan kesehatan (jiwa)</v>
          </cell>
          <cell r="D20">
            <v>150000</v>
          </cell>
          <cell r="F20">
            <v>150000</v>
          </cell>
          <cell r="G20">
            <v>17723016700</v>
          </cell>
          <cell r="H20">
            <v>153000</v>
          </cell>
          <cell r="I20">
            <v>33172933000</v>
          </cell>
          <cell r="J20">
            <v>241000</v>
          </cell>
          <cell r="K20">
            <v>39730926000</v>
          </cell>
          <cell r="L20">
            <v>245000</v>
          </cell>
          <cell r="M20">
            <v>43977018600</v>
          </cell>
          <cell r="N20">
            <v>280000</v>
          </cell>
          <cell r="O20">
            <v>48324320460</v>
          </cell>
        </row>
        <row r="21">
          <cell r="B21" t="str">
            <v>Program Pengadaan, Peningkatan Sarana Dan Prasarana Rumah Sakit/ Rumah Sakit Jiwa/Rumah Sakit Paru-Paru/  Rumah Sakit Mata</v>
          </cell>
          <cell r="C21" t="str">
            <v>Peningkatan Sarana dan Prasarana Rumah Sakit</v>
          </cell>
          <cell r="I21">
            <v>708799622</v>
          </cell>
          <cell r="K21">
            <v>6856540000</v>
          </cell>
          <cell r="M21">
            <v>12550000000</v>
          </cell>
          <cell r="O21">
            <v>16100000000</v>
          </cell>
        </row>
        <row r="22">
          <cell r="B22" t="str">
            <v>DINAS PU</v>
          </cell>
        </row>
        <row r="23">
          <cell r="B23" t="str">
            <v>Program pembangunan jalan dan jembatan</v>
          </cell>
          <cell r="C23" t="str">
            <v>Jumlah jembatan dalam kondisi baik (unit)</v>
          </cell>
          <cell r="D23">
            <v>163</v>
          </cell>
          <cell r="E23">
            <v>202114968693</v>
          </cell>
          <cell r="F23">
            <v>173</v>
          </cell>
          <cell r="G23">
            <v>177466055509</v>
          </cell>
          <cell r="H23">
            <v>182</v>
          </cell>
          <cell r="I23">
            <v>155481418640</v>
          </cell>
          <cell r="J23">
            <v>188</v>
          </cell>
          <cell r="K23">
            <v>103000000000</v>
          </cell>
          <cell r="L23">
            <v>194</v>
          </cell>
          <cell r="M23">
            <v>103000000000</v>
          </cell>
        </row>
        <row r="24">
          <cell r="C24" t="str">
            <v>Proporsi panjang jaringan jalan dalam kondisi baik (km)</v>
          </cell>
          <cell r="D24">
            <v>1329.79</v>
          </cell>
          <cell r="F24">
            <v>1396.28</v>
          </cell>
          <cell r="H24">
            <v>1466.09</v>
          </cell>
          <cell r="J24">
            <v>1539.4</v>
          </cell>
          <cell r="L24">
            <v>1616.37</v>
          </cell>
          <cell r="N24">
            <v>1697.19</v>
          </cell>
        </row>
        <row r="25">
          <cell r="B25" t="str">
            <v>Program Pengembangan dan Pengelolaan Jaringan Irigasi, Rawa dan Jaringan Pengairan lainnya</v>
          </cell>
          <cell r="C25" t="str">
            <v>Persentase panjang jaringan irigasi dalam kondisi baik (%)</v>
          </cell>
          <cell r="D25">
            <v>51.21</v>
          </cell>
          <cell r="E25">
            <v>20858270705</v>
          </cell>
          <cell r="F25">
            <v>53.18</v>
          </cell>
          <cell r="G25">
            <v>23772109678</v>
          </cell>
          <cell r="H25">
            <v>54.7</v>
          </cell>
          <cell r="I25">
            <v>31959975610</v>
          </cell>
          <cell r="J25">
            <v>55.76</v>
          </cell>
          <cell r="K25">
            <v>41865230000</v>
          </cell>
          <cell r="L25">
            <v>56.67</v>
          </cell>
          <cell r="M25">
            <v>56815230000</v>
          </cell>
        </row>
        <row r="26">
          <cell r="C26" t="str">
            <v>Persentase panjang jaringan irigasi dalam kondisi baik</v>
          </cell>
        </row>
        <row r="27">
          <cell r="B27" t="str">
            <v>DINAS PERTANIAN</v>
          </cell>
        </row>
        <row r="28">
          <cell r="B28" t="str">
            <v>Program peningkatan produksi hasil peternakan</v>
          </cell>
          <cell r="C28" t="str">
            <v>Jumlah Populasi Ternak</v>
          </cell>
          <cell r="D28" t="str">
            <v>- Jumlah populasi sapi = 14.010- Jumlah populasi kambing = 10.326- Jumlah populasi ayam = 382.503</v>
          </cell>
          <cell r="F28" t="str">
            <v>- Jumlah populasi sapi = 15.021- Jumlah populasi kambing = 13.454- Jumlah populasi ayam = 1.446.811</v>
          </cell>
          <cell r="G28">
            <v>4714885000</v>
          </cell>
          <cell r="H28" t="str">
            <v>- Jumlah populasi sapi = 15.546- Jumlah populasi kambing = 13.992- Jumlah populasi ayam = 1.475.747</v>
          </cell>
          <cell r="I28">
            <v>1861154000</v>
          </cell>
          <cell r="J28" t="str">
            <v>- Jumlah populasi sapi = 16.439- Jumlah populasi kambing = 14.552- Jumlah populasi ayam = 1.505.262</v>
          </cell>
          <cell r="K28">
            <v>3513726000</v>
          </cell>
          <cell r="L28" t="str">
            <v>- Jumlah populasi sapi = 17.333- Jumlah populasi kambing = 15.134- Jumlah populasi ayam = 1.535.367</v>
          </cell>
          <cell r="M28">
            <v>3395000000</v>
          </cell>
          <cell r="N28" t="str">
            <v>- Jumlah populasi sapi = 19.161- Jumlah populasi kambing = 15.739- Jumlah populasi ayam = 1.566.075</v>
          </cell>
          <cell r="O28">
            <v>300000000</v>
          </cell>
        </row>
        <row r="29">
          <cell r="B29" t="str">
            <v>Program Pengembangan Prasarana dan Sarana Pertanian</v>
          </cell>
          <cell r="C29" t="str">
            <v>Nilai Indeks Pertanaman Padi (kali)</v>
          </cell>
          <cell r="D29" t="str">
            <v>1,49</v>
          </cell>
          <cell r="E29">
            <v>0</v>
          </cell>
          <cell r="H29">
            <v>1500</v>
          </cell>
          <cell r="I29">
            <v>34778769350</v>
          </cell>
          <cell r="J29">
            <v>1550</v>
          </cell>
          <cell r="K29">
            <v>25441764150</v>
          </cell>
          <cell r="L29">
            <v>1600</v>
          </cell>
          <cell r="M29">
            <v>20985000000</v>
          </cell>
          <cell r="N29">
            <v>1650</v>
          </cell>
          <cell r="O29">
            <v>21035000000</v>
          </cell>
        </row>
        <row r="30">
          <cell r="B30" t="str">
            <v>Program Peningkatan Produksi Tanaman Perkebunan</v>
          </cell>
          <cell r="C30" t="str">
            <v>Jumlah Produksi Lada Jumlah Produksi KakaoJumlah Produksi Kelapa Sawit</v>
          </cell>
          <cell r="D30" t="str">
            <v>385412400245630</v>
          </cell>
          <cell r="E30">
            <v>0</v>
          </cell>
          <cell r="F30" t="str">
            <v>4.09413.597258.364</v>
          </cell>
          <cell r="G30">
            <v>518827500</v>
          </cell>
          <cell r="H30" t="str">
            <v>4.30116.147285.102</v>
          </cell>
          <cell r="I30">
            <v>3241726860</v>
          </cell>
          <cell r="J30" t="str">
            <v>4.33617.996304.621</v>
          </cell>
          <cell r="K30">
            <v>4094982000</v>
          </cell>
          <cell r="L30" t="str">
            <v>4.44919.996328.318</v>
          </cell>
          <cell r="M30">
            <v>13175000000</v>
          </cell>
          <cell r="N30" t="str">
            <v>5.54822.496346.558</v>
          </cell>
          <cell r="O30">
            <v>16730000000</v>
          </cell>
        </row>
        <row r="31">
          <cell r="B31" t="str">
            <v>DINAS KELAUTAN DAN PERIKANAN</v>
          </cell>
        </row>
        <row r="32">
          <cell r="B32" t="str">
            <v>Program Pengembangan Budidaya Perikanan</v>
          </cell>
          <cell r="C32" t="str">
            <v>Jumlah produksiPerikanan Budidaya (ton)</v>
          </cell>
          <cell r="D32">
            <v>42922</v>
          </cell>
          <cell r="F32">
            <v>44210</v>
          </cell>
          <cell r="G32">
            <v>1657296400</v>
          </cell>
          <cell r="H32">
            <v>45497</v>
          </cell>
          <cell r="I32">
            <v>6866608000</v>
          </cell>
          <cell r="J32">
            <v>46788</v>
          </cell>
          <cell r="K32">
            <v>7568947455</v>
          </cell>
          <cell r="L32">
            <v>48073</v>
          </cell>
          <cell r="M32">
            <v>6756963547</v>
          </cell>
          <cell r="N32">
            <v>49380</v>
          </cell>
          <cell r="O32">
            <v>7437752974</v>
          </cell>
        </row>
        <row r="33">
          <cell r="B33" t="str">
            <v>Program pengembangan perikanan tangkap</v>
          </cell>
          <cell r="C33" t="str">
            <v>Jumlah produksi Perikanan Tangkap (ton)</v>
          </cell>
          <cell r="D33">
            <v>8659</v>
          </cell>
          <cell r="F33">
            <v>8702300</v>
          </cell>
          <cell r="G33">
            <v>7416554300</v>
          </cell>
          <cell r="H33">
            <v>8745590</v>
          </cell>
          <cell r="I33">
            <v>11289630650</v>
          </cell>
          <cell r="J33">
            <v>8785890</v>
          </cell>
          <cell r="K33">
            <v>7952000000</v>
          </cell>
          <cell r="L33">
            <v>8832180</v>
          </cell>
          <cell r="M33">
            <v>7905000000</v>
          </cell>
          <cell r="N33">
            <v>8918800</v>
          </cell>
          <cell r="O33">
            <v>8915000000</v>
          </cell>
        </row>
        <row r="34">
          <cell r="B34" t="str">
            <v>Program Optimalisasi pengelolaan dan pemasaran produksi perikanan</v>
          </cell>
          <cell r="C34" t="str">
            <v>Jumlah produksiPengolahanikan  (ton)</v>
          </cell>
          <cell r="D34">
            <v>302.39999999999998</v>
          </cell>
          <cell r="F34">
            <v>303750</v>
          </cell>
          <cell r="G34">
            <v>1482852500</v>
          </cell>
          <cell r="H34">
            <v>305270</v>
          </cell>
          <cell r="I34">
            <v>1471235000</v>
          </cell>
          <cell r="J34">
            <v>306800</v>
          </cell>
          <cell r="K34">
            <v>960290000</v>
          </cell>
          <cell r="L34">
            <v>308330</v>
          </cell>
          <cell r="M34">
            <v>1655000000</v>
          </cell>
          <cell r="N34">
            <v>309870</v>
          </cell>
          <cell r="O34">
            <v>1255000000</v>
          </cell>
        </row>
        <row r="35">
          <cell r="B35" t="str">
            <v>DPMPTSP</v>
          </cell>
        </row>
        <row r="36">
          <cell r="B36" t="str">
            <v>Program Peningkatan Iklim Investasi dan Realisasi Investasi</v>
          </cell>
          <cell r="C36" t="str">
            <v>Jumlah minat dan rencana investasi (investor)</v>
          </cell>
          <cell r="D36">
            <v>25</v>
          </cell>
          <cell r="E36">
            <v>0</v>
          </cell>
          <cell r="F36">
            <v>30</v>
          </cell>
          <cell r="G36">
            <v>91747600</v>
          </cell>
          <cell r="H36">
            <v>0</v>
          </cell>
          <cell r="I36">
            <v>0</v>
          </cell>
          <cell r="J36">
            <v>0</v>
          </cell>
          <cell r="K36">
            <v>0</v>
          </cell>
          <cell r="L36">
            <v>0</v>
          </cell>
          <cell r="M36">
            <v>0</v>
          </cell>
          <cell r="N36">
            <v>0</v>
          </cell>
          <cell r="O36">
            <v>0</v>
          </cell>
        </row>
        <row r="37">
          <cell r="B37" t="str">
            <v>Program Peningkatan Promosi dan Kerjasama Investasi</v>
          </cell>
          <cell r="C37" t="str">
            <v>- persentase jumlah promosi yang dilaksanakan- Nilai investasi PMA $ dan PMDN Rp.</v>
          </cell>
          <cell r="D37" t="str">
            <v>0</v>
          </cell>
          <cell r="E37">
            <v>0</v>
          </cell>
          <cell r="F37" t="str">
            <v>0</v>
          </cell>
          <cell r="G37">
            <v>334386400</v>
          </cell>
          <cell r="H37" t="str">
            <v>0</v>
          </cell>
          <cell r="I37">
            <v>472662000</v>
          </cell>
          <cell r="J37" t="str">
            <v>0</v>
          </cell>
          <cell r="K37">
            <v>874759000</v>
          </cell>
          <cell r="L37" t="str">
            <v>0</v>
          </cell>
          <cell r="M37">
            <v>900000000</v>
          </cell>
          <cell r="N37" t="str">
            <v>0</v>
          </cell>
          <cell r="O37">
            <v>0</v>
          </cell>
        </row>
        <row r="38">
          <cell r="B38" t="str">
            <v>Program Pengawasan dan Pengendalian PM dan PTSP</v>
          </cell>
          <cell r="C38" t="str">
            <v>persentase PMA dan PMDN yang dibina</v>
          </cell>
          <cell r="D38" t="str">
            <v>0</v>
          </cell>
          <cell r="E38">
            <v>0</v>
          </cell>
          <cell r="F38" t="str">
            <v>0</v>
          </cell>
          <cell r="G38">
            <v>0</v>
          </cell>
          <cell r="H38" t="str">
            <v>0</v>
          </cell>
          <cell r="I38">
            <v>0</v>
          </cell>
          <cell r="J38">
            <v>0</v>
          </cell>
          <cell r="K38">
            <v>0</v>
          </cell>
          <cell r="L38">
            <v>0</v>
          </cell>
          <cell r="M38">
            <v>430000000</v>
          </cell>
          <cell r="N38">
            <v>0</v>
          </cell>
          <cell r="O38">
            <v>430000000</v>
          </cell>
        </row>
      </sheetData>
      <sheetData sheetId="11"/>
      <sheetData sheetId="12"/>
      <sheetData sheetId="13"/>
      <sheetData sheetId="14"/>
      <sheetData sheetId="15"/>
      <sheetData sheetId="16"/>
      <sheetData sheetId="1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2.2"/>
      <sheetName val="1.4.7"/>
      <sheetName val="1.4.8"/>
      <sheetName val="DPPA"/>
      <sheetName val="RKA"/>
      <sheetName val="Renja"/>
      <sheetName val="KUPA-PPASP"/>
      <sheetName val="KUA-PPAS"/>
      <sheetName val="RKPD"/>
      <sheetName val="Program RPJMD_pokok"/>
      <sheetName val="Program RPJMD_revisi"/>
      <sheetName val="Program_APBD"/>
      <sheetName val="2016"/>
      <sheetName val="2017"/>
      <sheetName val="2018"/>
      <sheetName val="Program, Kegiatan 2016"/>
      <sheetName val="Program, Kegiatan 2017"/>
      <sheetName val="Program, Kegiatan 2018"/>
    </sheetNames>
    <sheetDataSet>
      <sheetData sheetId="0"/>
      <sheetData sheetId="1"/>
      <sheetData sheetId="2"/>
      <sheetData sheetId="3"/>
      <sheetData sheetId="4">
        <row r="4">
          <cell r="B4" t="str">
            <v>Program Pendidikan Anak Usia Dini</v>
          </cell>
        </row>
      </sheetData>
      <sheetData sheetId="5"/>
      <sheetData sheetId="6"/>
      <sheetData sheetId="7">
        <row r="3">
          <cell r="B3" t="str">
            <v>DINAS PENDIDIKAN</v>
          </cell>
        </row>
      </sheetData>
      <sheetData sheetId="8">
        <row r="3">
          <cell r="B3" t="str">
            <v>DINAS PENDIDIKAN</v>
          </cell>
        </row>
      </sheetData>
      <sheetData sheetId="9">
        <row r="3">
          <cell r="B3" t="str">
            <v>Program Pendidikan Anak Usia Dini</v>
          </cell>
        </row>
      </sheetData>
      <sheetData sheetId="10">
        <row r="3">
          <cell r="B3" t="str">
            <v>Program Pendidikan Anak Usia Dini</v>
          </cell>
          <cell r="C3" t="str">
            <v>Rasio ketersediaan sekolah terhadap pendududuk usia TK/PAUD (sek/10.000 penduduk)</v>
          </cell>
          <cell r="D3">
            <v>0</v>
          </cell>
          <cell r="E3">
            <v>0</v>
          </cell>
          <cell r="F3">
            <v>0</v>
          </cell>
          <cell r="G3">
            <v>1559495000</v>
          </cell>
          <cell r="H3">
            <v>0</v>
          </cell>
          <cell r="I3">
            <v>2604544000</v>
          </cell>
          <cell r="J3">
            <v>0.54</v>
          </cell>
          <cell r="K3">
            <v>19009952500</v>
          </cell>
          <cell r="L3">
            <v>0.59</v>
          </cell>
          <cell r="M3">
            <v>18809952500</v>
          </cell>
          <cell r="N3">
            <v>0.64</v>
          </cell>
          <cell r="O3">
            <v>14118642500</v>
          </cell>
        </row>
        <row r="4">
          <cell r="B4" t="str">
            <v>Program Wajib Belajar Pendidikan Dasar Sembilan Tahun</v>
          </cell>
          <cell r="C4" t="str">
            <v>Sekolah Pendidikan SMP/MTs dan SMA/SMK/MA kondisi Bangunan Baik (unit)</v>
          </cell>
          <cell r="D4">
            <v>80</v>
          </cell>
          <cell r="F4">
            <v>84</v>
          </cell>
          <cell r="G4">
            <v>88822422831</v>
          </cell>
          <cell r="H4">
            <v>86</v>
          </cell>
          <cell r="I4">
            <v>95753620420</v>
          </cell>
          <cell r="J4">
            <v>88</v>
          </cell>
          <cell r="K4">
            <v>121</v>
          </cell>
          <cell r="L4">
            <v>92</v>
          </cell>
          <cell r="M4">
            <v>146879472286</v>
          </cell>
          <cell r="N4">
            <v>94</v>
          </cell>
          <cell r="O4">
            <v>160682790811</v>
          </cell>
        </row>
        <row r="5">
          <cell r="C5" t="str">
            <v>% SD Memiliki Gedung Perpustakaan (%)</v>
          </cell>
          <cell r="D5">
            <v>20</v>
          </cell>
          <cell r="F5">
            <v>20</v>
          </cell>
          <cell r="H5">
            <v>50</v>
          </cell>
          <cell r="J5">
            <v>65</v>
          </cell>
          <cell r="L5">
            <v>80</v>
          </cell>
          <cell r="N5">
            <v>90</v>
          </cell>
        </row>
        <row r="6">
          <cell r="C6" t="str">
            <v>Sekolah Pendidikan SD/MI kondisi bangunan baik (unit)</v>
          </cell>
          <cell r="D6">
            <v>122</v>
          </cell>
          <cell r="F6">
            <v>135</v>
          </cell>
          <cell r="H6">
            <v>145</v>
          </cell>
          <cell r="J6">
            <v>155</v>
          </cell>
          <cell r="L6">
            <v>160</v>
          </cell>
          <cell r="N6">
            <v>176</v>
          </cell>
        </row>
        <row r="7">
          <cell r="C7" t="str">
            <v>Rasio ketersediaan sekolah terhadap pendududuk usia SD/MI (sek/10.000 pddk)</v>
          </cell>
          <cell r="D7">
            <v>51.98</v>
          </cell>
          <cell r="F7">
            <v>51.98</v>
          </cell>
          <cell r="H7">
            <v>52.17</v>
          </cell>
          <cell r="J7">
            <v>52.43</v>
          </cell>
          <cell r="L7">
            <v>52.55</v>
          </cell>
          <cell r="N7">
            <v>52.56</v>
          </cell>
        </row>
        <row r="8">
          <cell r="C8" t="str">
            <v>% SMP Memiliki Gedung Perpustakaan (%)</v>
          </cell>
          <cell r="D8">
            <v>50</v>
          </cell>
          <cell r="F8">
            <v>50</v>
          </cell>
          <cell r="H8">
            <v>65</v>
          </cell>
          <cell r="J8">
            <v>80</v>
          </cell>
          <cell r="L8">
            <v>95</v>
          </cell>
          <cell r="N8">
            <v>98</v>
          </cell>
        </row>
        <row r="9">
          <cell r="C9" t="str">
            <v>% SMP Memiliki Lab.Komputer (%)</v>
          </cell>
          <cell r="D9">
            <v>50</v>
          </cell>
          <cell r="F9">
            <v>50</v>
          </cell>
          <cell r="H9">
            <v>60</v>
          </cell>
          <cell r="J9">
            <v>70</v>
          </cell>
          <cell r="L9">
            <v>78</v>
          </cell>
          <cell r="N9">
            <v>80</v>
          </cell>
        </row>
        <row r="10">
          <cell r="C10" t="str">
            <v>Rasio ketersediaan sekolah terhadap pendududuk usia SMP/MTs (sek/10.000 penduduk)</v>
          </cell>
          <cell r="D10">
            <v>41.85</v>
          </cell>
          <cell r="F10">
            <v>42.3</v>
          </cell>
          <cell r="H10">
            <v>42.49</v>
          </cell>
          <cell r="J10">
            <v>43.05</v>
          </cell>
          <cell r="L10">
            <v>43.33</v>
          </cell>
          <cell r="N10">
            <v>43.49</v>
          </cell>
        </row>
        <row r="11">
          <cell r="C11" t="str">
            <v>% SMP Memiliki Lab. IPA (%)</v>
          </cell>
          <cell r="D11">
            <v>70</v>
          </cell>
          <cell r="F11">
            <v>70</v>
          </cell>
          <cell r="H11">
            <v>75</v>
          </cell>
          <cell r="J11">
            <v>80</v>
          </cell>
          <cell r="L11">
            <v>85</v>
          </cell>
          <cell r="N11">
            <v>90</v>
          </cell>
        </row>
        <row r="12">
          <cell r="C12" t="str">
            <v>% Ruang Kelas Rusak berkurang (%)</v>
          </cell>
          <cell r="D12">
            <v>15</v>
          </cell>
          <cell r="F12">
            <v>15</v>
          </cell>
          <cell r="H12">
            <v>12</v>
          </cell>
          <cell r="J12">
            <v>10</v>
          </cell>
          <cell r="L12">
            <v>9</v>
          </cell>
          <cell r="N12">
            <v>6</v>
          </cell>
        </row>
        <row r="13">
          <cell r="B13" t="str">
            <v>Program Pendidikan Non Formal</v>
          </cell>
          <cell r="C13" t="str">
            <v>% warga buta aksara yang mengikuti pembelajaran keaksaraan</v>
          </cell>
          <cell r="D13">
            <v>0</v>
          </cell>
          <cell r="E13">
            <v>0</v>
          </cell>
          <cell r="F13">
            <v>0</v>
          </cell>
          <cell r="G13">
            <v>1013632500</v>
          </cell>
          <cell r="H13">
            <v>0</v>
          </cell>
          <cell r="I13">
            <v>860817500</v>
          </cell>
          <cell r="J13">
            <v>30</v>
          </cell>
          <cell r="K13">
            <v>1225401000</v>
          </cell>
          <cell r="L13">
            <v>40</v>
          </cell>
          <cell r="M13">
            <v>1256760000</v>
          </cell>
          <cell r="N13">
            <v>50</v>
          </cell>
          <cell r="O13">
            <v>1167911000</v>
          </cell>
        </row>
        <row r="14">
          <cell r="C14" t="str">
            <v>% Kelulusan warga belajar mengikuti Kesetaraan kejar paket A,B,C</v>
          </cell>
          <cell r="D14">
            <v>0</v>
          </cell>
          <cell r="F14">
            <v>0</v>
          </cell>
          <cell r="H14">
            <v>0</v>
          </cell>
          <cell r="J14">
            <v>92</v>
          </cell>
          <cell r="L14">
            <v>93</v>
          </cell>
          <cell r="N14">
            <v>99</v>
          </cell>
        </row>
        <row r="15">
          <cell r="B15" t="str">
            <v>Program Peningkatan Mutu Pendidik dan Tenaga Kependidikan</v>
          </cell>
          <cell r="C15" t="str">
            <v>Persentase Peningkatan mutu guru mata pelajaran (%)</v>
          </cell>
          <cell r="D15">
            <v>0</v>
          </cell>
          <cell r="E15">
            <v>0</v>
          </cell>
          <cell r="F15">
            <v>0</v>
          </cell>
          <cell r="G15">
            <v>672081000</v>
          </cell>
          <cell r="H15">
            <v>0</v>
          </cell>
          <cell r="I15">
            <v>1732834100</v>
          </cell>
          <cell r="J15">
            <v>39</v>
          </cell>
          <cell r="K15">
            <v>2237042100</v>
          </cell>
          <cell r="L15">
            <v>45</v>
          </cell>
          <cell r="M15">
            <v>2285595941</v>
          </cell>
          <cell r="N15">
            <v>55</v>
          </cell>
          <cell r="O15">
            <v>2308445498</v>
          </cell>
        </row>
        <row r="16">
          <cell r="B16" t="str">
            <v>Program Manajemen Pelayanan Pendidikan</v>
          </cell>
          <cell r="C16" t="str">
            <v>Persentase angkapartisipasi pendidikantinggi</v>
          </cell>
          <cell r="D16">
            <v>0</v>
          </cell>
          <cell r="E16">
            <v>0</v>
          </cell>
          <cell r="F16">
            <v>0</v>
          </cell>
          <cell r="G16">
            <v>19982650000</v>
          </cell>
          <cell r="H16">
            <v>0.2</v>
          </cell>
          <cell r="I16">
            <v>24992918000</v>
          </cell>
          <cell r="J16">
            <v>0.3</v>
          </cell>
          <cell r="K16">
            <v>25991147800</v>
          </cell>
          <cell r="L16">
            <v>0.4</v>
          </cell>
          <cell r="M16">
            <v>27216997580</v>
          </cell>
          <cell r="N16">
            <v>0.5</v>
          </cell>
          <cell r="O16">
            <v>21784038190</v>
          </cell>
        </row>
        <row r="17">
          <cell r="B17" t="str">
            <v>DINAS KESEHATAN</v>
          </cell>
        </row>
        <row r="18">
          <cell r="B18" t="str">
            <v>Program Standarisasi Pelayanan Kesehatan</v>
          </cell>
          <cell r="C18" t="str">
            <v>- Persentase FKTP yang melaksanakan sistem rujukan sesuai standar (%)- Persentase FKTP yang memberikan pelayanan sesuai standar (%)</v>
          </cell>
          <cell r="D18" t="str">
            <v>- 7- 50</v>
          </cell>
          <cell r="F18" t="str">
            <v>- 7- 50</v>
          </cell>
          <cell r="G18">
            <v>13049940580</v>
          </cell>
          <cell r="H18" t="str">
            <v>- 47- 75</v>
          </cell>
          <cell r="I18">
            <v>18589653338</v>
          </cell>
          <cell r="J18" t="str">
            <v>- 71- 80</v>
          </cell>
          <cell r="K18">
            <v>14467053190</v>
          </cell>
          <cell r="L18" t="str">
            <v>- 88- 88</v>
          </cell>
          <cell r="M18">
            <v>835139250</v>
          </cell>
          <cell r="N18" t="str">
            <v>- 100- 100</v>
          </cell>
          <cell r="O18">
            <v>918653225</v>
          </cell>
        </row>
        <row r="19">
          <cell r="B19" t="str">
            <v>Program pengadaan, peningkatan dan perbaikan sarana dan prasarana puskesmas/ puskemas pembantu dan jaringannya</v>
          </cell>
          <cell r="C19" t="str">
            <v>Jumlah Puskesmas dan jaringannya yang ditingkatkan kualitasnya (PKM)</v>
          </cell>
          <cell r="D19">
            <v>15</v>
          </cell>
          <cell r="F19">
            <v>15</v>
          </cell>
          <cell r="G19">
            <v>23513084679</v>
          </cell>
          <cell r="H19">
            <v>17</v>
          </cell>
          <cell r="I19">
            <v>6128973795</v>
          </cell>
          <cell r="J19">
            <v>17</v>
          </cell>
          <cell r="K19">
            <v>12988292500</v>
          </cell>
          <cell r="L19">
            <v>17</v>
          </cell>
          <cell r="M19">
            <v>9324236250</v>
          </cell>
          <cell r="N19">
            <v>17</v>
          </cell>
          <cell r="O19">
            <v>12551159875</v>
          </cell>
        </row>
        <row r="20">
          <cell r="B20" t="str">
            <v>Program kemitraan peningkatan pelayanan kesehatan</v>
          </cell>
          <cell r="C20" t="str">
            <v>Jumlah penduduk yang memiliki jaminan kesehatan (jiwa)</v>
          </cell>
          <cell r="D20">
            <v>150000</v>
          </cell>
          <cell r="F20">
            <v>150000</v>
          </cell>
          <cell r="G20">
            <v>17723016700</v>
          </cell>
          <cell r="H20">
            <v>153000</v>
          </cell>
          <cell r="I20">
            <v>33172933000</v>
          </cell>
          <cell r="J20">
            <v>241000</v>
          </cell>
          <cell r="K20">
            <v>39730926000</v>
          </cell>
          <cell r="L20">
            <v>245000</v>
          </cell>
          <cell r="M20">
            <v>43977018600</v>
          </cell>
          <cell r="N20">
            <v>280000</v>
          </cell>
          <cell r="O20">
            <v>48324320460</v>
          </cell>
        </row>
        <row r="21">
          <cell r="B21" t="str">
            <v>Program Pengadaan, Peningkatan Sarana Dan Prasarana Rumah Sakit/ Rumah Sakit Jiwa/Rumah Sakit Paru-Paru/  Rumah Sakit Mata</v>
          </cell>
          <cell r="C21" t="str">
            <v>Peningkatan Sarana dan Prasarana Rumah Sakit</v>
          </cell>
          <cell r="I21">
            <v>708799622</v>
          </cell>
          <cell r="K21">
            <v>6856540000</v>
          </cell>
          <cell r="M21">
            <v>12550000000</v>
          </cell>
          <cell r="O21">
            <v>16100000000</v>
          </cell>
        </row>
        <row r="22">
          <cell r="B22" t="str">
            <v>DINAS PU</v>
          </cell>
        </row>
        <row r="23">
          <cell r="B23" t="str">
            <v>Program pembangunan jalan dan jembatan</v>
          </cell>
          <cell r="C23" t="str">
            <v>Jumlah jembatan dalam kondisi baik (unit)</v>
          </cell>
          <cell r="D23">
            <v>163</v>
          </cell>
          <cell r="E23">
            <v>202114968693</v>
          </cell>
          <cell r="F23">
            <v>173</v>
          </cell>
          <cell r="G23">
            <v>177466055509</v>
          </cell>
          <cell r="H23">
            <v>182</v>
          </cell>
          <cell r="I23">
            <v>155481418640</v>
          </cell>
          <cell r="J23">
            <v>188</v>
          </cell>
          <cell r="K23">
            <v>103000000000</v>
          </cell>
          <cell r="L23">
            <v>194</v>
          </cell>
          <cell r="M23">
            <v>103000000000</v>
          </cell>
        </row>
        <row r="24">
          <cell r="C24" t="str">
            <v>Proporsi panjang jaringan jalan dalam kondisi baik (km)</v>
          </cell>
          <cell r="D24">
            <v>1329.79</v>
          </cell>
          <cell r="F24">
            <v>1396.28</v>
          </cell>
          <cell r="H24">
            <v>1466.09</v>
          </cell>
          <cell r="J24">
            <v>1539.4</v>
          </cell>
          <cell r="L24">
            <v>1616.37</v>
          </cell>
          <cell r="N24">
            <v>1697.19</v>
          </cell>
        </row>
        <row r="25">
          <cell r="B25" t="str">
            <v>Program Pengembangan dan Pengelolaan Jaringan Irigasi, Rawa dan Jaringan Pengairan lainnya</v>
          </cell>
          <cell r="C25" t="str">
            <v>Persentase panjang jaringan irigasi dalam kondisi baik (%)</v>
          </cell>
          <cell r="D25">
            <v>51.21</v>
          </cell>
          <cell r="E25">
            <v>20858270705</v>
          </cell>
          <cell r="F25">
            <v>53.18</v>
          </cell>
          <cell r="G25">
            <v>23772109678</v>
          </cell>
          <cell r="H25">
            <v>54.7</v>
          </cell>
          <cell r="I25">
            <v>31959975610</v>
          </cell>
          <cell r="J25">
            <v>55.76</v>
          </cell>
          <cell r="K25">
            <v>41865230000</v>
          </cell>
          <cell r="L25">
            <v>56.67</v>
          </cell>
          <cell r="M25">
            <v>56815230000</v>
          </cell>
        </row>
        <row r="26">
          <cell r="C26" t="str">
            <v>Persentase panjang jaringan irigasi dalam kondisi baik</v>
          </cell>
        </row>
        <row r="27">
          <cell r="B27" t="str">
            <v>DINAS PERTANIAN</v>
          </cell>
        </row>
        <row r="28">
          <cell r="B28" t="str">
            <v>Program peningkatan produksi hasil peternakan</v>
          </cell>
          <cell r="C28" t="str">
            <v>Jumlah Populasi Ternak</v>
          </cell>
          <cell r="D28" t="str">
            <v>- Jumlah populasi sapi = 14.010- Jumlah populasi kambing = 10.326- Jumlah populasi ayam = 382.503</v>
          </cell>
          <cell r="F28" t="str">
            <v>- Jumlah populasi sapi = 15.021- Jumlah populasi kambing = 13.454- Jumlah populasi ayam = 1.446.811</v>
          </cell>
          <cell r="G28">
            <v>4714885000</v>
          </cell>
          <cell r="H28" t="str">
            <v>- Jumlah populasi sapi = 15.546- Jumlah populasi kambing = 13.992- Jumlah populasi ayam = 1.475.747</v>
          </cell>
          <cell r="I28">
            <v>1861154000</v>
          </cell>
          <cell r="J28" t="str">
            <v>- Jumlah populasi sapi = 16.439- Jumlah populasi kambing = 14.552- Jumlah populasi ayam = 1.505.262</v>
          </cell>
          <cell r="K28">
            <v>3513726000</v>
          </cell>
          <cell r="L28" t="str">
            <v>- Jumlah populasi sapi = 17.333- Jumlah populasi kambing = 15.134- Jumlah populasi ayam = 1.535.367</v>
          </cell>
          <cell r="M28">
            <v>3395000000</v>
          </cell>
          <cell r="N28" t="str">
            <v>- Jumlah populasi sapi = 19.161- Jumlah populasi kambing = 15.739- Jumlah populasi ayam = 1.566.075</v>
          </cell>
          <cell r="O28">
            <v>300000000</v>
          </cell>
        </row>
        <row r="29">
          <cell r="B29" t="str">
            <v>Program Pengembangan Prasarana dan Sarana Pertanian</v>
          </cell>
          <cell r="C29" t="str">
            <v>Nilai Indeks Pertanaman Padi (kali)</v>
          </cell>
          <cell r="D29" t="str">
            <v>1,49</v>
          </cell>
          <cell r="E29">
            <v>0</v>
          </cell>
          <cell r="H29">
            <v>1500</v>
          </cell>
          <cell r="I29">
            <v>34778769350</v>
          </cell>
          <cell r="J29">
            <v>1550</v>
          </cell>
          <cell r="K29">
            <v>25441764150</v>
          </cell>
          <cell r="L29">
            <v>1600</v>
          </cell>
          <cell r="M29">
            <v>20985000000</v>
          </cell>
          <cell r="N29">
            <v>1650</v>
          </cell>
          <cell r="O29">
            <v>21035000000</v>
          </cell>
        </row>
        <row r="30">
          <cell r="B30" t="str">
            <v>Program Peningkatan Produksi Tanaman Perkebunan</v>
          </cell>
          <cell r="C30" t="str">
            <v>Jumlah Produksi Lada Jumlah Produksi KakaoJumlah Produksi Kelapa Sawit</v>
          </cell>
          <cell r="D30" t="str">
            <v>385412400245630</v>
          </cell>
          <cell r="E30">
            <v>0</v>
          </cell>
          <cell r="F30" t="str">
            <v>4.09413.597258.364</v>
          </cell>
          <cell r="G30">
            <v>518827500</v>
          </cell>
          <cell r="H30" t="str">
            <v>4.30116.147285.102</v>
          </cell>
          <cell r="I30">
            <v>3241726860</v>
          </cell>
          <cell r="J30" t="str">
            <v>4.33617.996304.621</v>
          </cell>
          <cell r="K30">
            <v>4094982000</v>
          </cell>
          <cell r="L30" t="str">
            <v>4.44919.996328.318</v>
          </cell>
          <cell r="M30">
            <v>13175000000</v>
          </cell>
          <cell r="N30" t="str">
            <v>5.54822.496346.558</v>
          </cell>
          <cell r="O30">
            <v>16730000000</v>
          </cell>
        </row>
        <row r="31">
          <cell r="B31" t="str">
            <v>DINAS KELAUTAN DAN PERIKANAN</v>
          </cell>
        </row>
        <row r="32">
          <cell r="B32" t="str">
            <v>Program Pengembangan Budidaya Perikanan</v>
          </cell>
          <cell r="C32" t="str">
            <v>Jumlah produksiPerikanan Budidaya (ton)</v>
          </cell>
          <cell r="D32">
            <v>42922</v>
          </cell>
          <cell r="F32">
            <v>44210</v>
          </cell>
          <cell r="G32">
            <v>1657296400</v>
          </cell>
          <cell r="H32">
            <v>45497</v>
          </cell>
          <cell r="I32">
            <v>6866608000</v>
          </cell>
          <cell r="J32">
            <v>46788</v>
          </cell>
          <cell r="K32">
            <v>7568947455</v>
          </cell>
          <cell r="L32">
            <v>48073</v>
          </cell>
          <cell r="M32">
            <v>6756963547</v>
          </cell>
          <cell r="N32">
            <v>49380</v>
          </cell>
          <cell r="O32">
            <v>7437752974</v>
          </cell>
        </row>
        <row r="33">
          <cell r="B33" t="str">
            <v>Program pengembangan perikanan tangkap</v>
          </cell>
          <cell r="C33" t="str">
            <v>Jumlah produksi Perikanan Tangkap (ton)</v>
          </cell>
          <cell r="D33">
            <v>8659</v>
          </cell>
          <cell r="F33">
            <v>8702300</v>
          </cell>
          <cell r="G33">
            <v>7416554300</v>
          </cell>
          <cell r="H33">
            <v>8745590</v>
          </cell>
          <cell r="I33">
            <v>11289630650</v>
          </cell>
          <cell r="J33">
            <v>8785890</v>
          </cell>
          <cell r="K33">
            <v>7952000000</v>
          </cell>
          <cell r="L33">
            <v>8832180</v>
          </cell>
          <cell r="M33">
            <v>7905000000</v>
          </cell>
          <cell r="N33">
            <v>8918800</v>
          </cell>
          <cell r="O33">
            <v>8915000000</v>
          </cell>
        </row>
        <row r="34">
          <cell r="B34" t="str">
            <v>Program Optimalisasi pengelolaan dan pemasaran produksi perikanan</v>
          </cell>
          <cell r="C34" t="str">
            <v>Jumlah produksiPengolahanikan  (ton)</v>
          </cell>
          <cell r="D34">
            <v>302.39999999999998</v>
          </cell>
          <cell r="F34">
            <v>303750</v>
          </cell>
          <cell r="G34">
            <v>1482852500</v>
          </cell>
          <cell r="H34">
            <v>305270</v>
          </cell>
          <cell r="I34">
            <v>1471235000</v>
          </cell>
          <cell r="J34">
            <v>306800</v>
          </cell>
          <cell r="K34">
            <v>960290000</v>
          </cell>
          <cell r="L34">
            <v>308330</v>
          </cell>
          <cell r="M34">
            <v>1655000000</v>
          </cell>
          <cell r="N34">
            <v>309870</v>
          </cell>
          <cell r="O34">
            <v>1255000000</v>
          </cell>
        </row>
        <row r="35">
          <cell r="B35" t="str">
            <v>DPMPTSP</v>
          </cell>
        </row>
        <row r="36">
          <cell r="B36" t="str">
            <v>Program Peningkatan Iklim Investasi dan Realisasi Investasi</v>
          </cell>
          <cell r="C36" t="str">
            <v>Jumlah minat dan rencana investasi (investor)</v>
          </cell>
          <cell r="D36">
            <v>25</v>
          </cell>
          <cell r="E36">
            <v>0</v>
          </cell>
          <cell r="F36">
            <v>30</v>
          </cell>
          <cell r="G36">
            <v>91747600</v>
          </cell>
          <cell r="H36">
            <v>0</v>
          </cell>
          <cell r="I36">
            <v>0</v>
          </cell>
          <cell r="J36">
            <v>0</v>
          </cell>
          <cell r="K36">
            <v>0</v>
          </cell>
          <cell r="L36">
            <v>0</v>
          </cell>
          <cell r="M36">
            <v>0</v>
          </cell>
          <cell r="N36">
            <v>0</v>
          </cell>
          <cell r="O36">
            <v>0</v>
          </cell>
        </row>
        <row r="37">
          <cell r="B37" t="str">
            <v>Program Peningkatan Promosi dan Kerjasama Investasi</v>
          </cell>
          <cell r="C37" t="str">
            <v>- persentase jumlah promosi yang dilaksanakan- Nilai investasi PMA $ dan PMDN Rp.</v>
          </cell>
          <cell r="D37" t="str">
            <v>0</v>
          </cell>
          <cell r="E37">
            <v>0</v>
          </cell>
          <cell r="F37" t="str">
            <v>0</v>
          </cell>
          <cell r="G37">
            <v>334386400</v>
          </cell>
          <cell r="H37" t="str">
            <v>0</v>
          </cell>
          <cell r="I37">
            <v>472662000</v>
          </cell>
          <cell r="J37" t="str">
            <v>0</v>
          </cell>
          <cell r="K37">
            <v>874759000</v>
          </cell>
          <cell r="L37" t="str">
            <v>0</v>
          </cell>
          <cell r="M37">
            <v>900000000</v>
          </cell>
          <cell r="N37" t="str">
            <v>0</v>
          </cell>
          <cell r="O37">
            <v>0</v>
          </cell>
        </row>
        <row r="38">
          <cell r="B38" t="str">
            <v>Program Pengawasan dan Pengendalian PM dan PTSP</v>
          </cell>
          <cell r="C38" t="str">
            <v>persentase PMA dan PMDN yang dibina</v>
          </cell>
          <cell r="D38" t="str">
            <v>0</v>
          </cell>
          <cell r="E38">
            <v>0</v>
          </cell>
          <cell r="F38" t="str">
            <v>0</v>
          </cell>
          <cell r="G38">
            <v>0</v>
          </cell>
          <cell r="H38" t="str">
            <v>0</v>
          </cell>
          <cell r="I38">
            <v>0</v>
          </cell>
          <cell r="J38">
            <v>0</v>
          </cell>
          <cell r="K38">
            <v>0</v>
          </cell>
          <cell r="L38">
            <v>0</v>
          </cell>
          <cell r="M38">
            <v>430000000</v>
          </cell>
          <cell r="N38">
            <v>0</v>
          </cell>
          <cell r="O38">
            <v>430000000</v>
          </cell>
        </row>
      </sheetData>
      <sheetData sheetId="11"/>
      <sheetData sheetId="12"/>
      <sheetData sheetId="13"/>
      <sheetData sheetId="14"/>
      <sheetData sheetId="15"/>
      <sheetData sheetId="16"/>
      <sheetData sheetId="1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INPUT DATA REALISASI Per GU"/>
      <sheetName val="CETAK LAPORAN"/>
      <sheetName val="FORM 1 TW. I"/>
      <sheetName val="FORM 1 TW. II"/>
      <sheetName val="FORM 1 TW. II fx"/>
      <sheetName val="FORM 1 TW. III"/>
      <sheetName val="FORM 1 TW. IV."/>
      <sheetName val="FORM 3.a TW. I"/>
      <sheetName val="FORM 3b TW. I"/>
      <sheetName val="FORM 3.a TW. II"/>
      <sheetName val="FORM 3b TW. II"/>
      <sheetName val="FORM 6 TW. I"/>
      <sheetName val="FORM 6 TW. I Fix"/>
      <sheetName val="FORM 6 TW. II"/>
      <sheetName val="FORM 6 TW. II fx"/>
      <sheetName val="FORM 6 TW. III"/>
      <sheetName val="FORM 6 TW. IV"/>
      <sheetName val="FORM 7 TW. I"/>
      <sheetName val="FORM 7 TW. II"/>
      <sheetName val="FORM 7 TW. II MANUAL"/>
      <sheetName val="FORM 7 TW. III"/>
      <sheetName val="FORM 7 TW. IV"/>
      <sheetName val="FORM 8"/>
      <sheetName val="FORM 8 fx"/>
      <sheetName val="CAPAIAN PROGRAM."/>
      <sheetName val="CAPAIAN PROGRAM TW.II"/>
      <sheetName val="FORM 8."/>
      <sheetName val="Format 8"/>
      <sheetName val="Capaian Program"/>
      <sheetName val=" PROGRAM PRIOTAS"/>
      <sheetName val="FORM.1"/>
      <sheetName val="FORM 6 contoh"/>
      <sheetName val="DATA REALISASI MONEV INTERNAL"/>
      <sheetName val="DATABASE ANGGARAN"/>
      <sheetName val="DATA BASE ANGGARAN KAS 2023"/>
      <sheetName val="DB TARGET KINERJA &amp; ANGGARAN 23"/>
      <sheetName val="DATA DOKUMEN RENCANA AKSI"/>
      <sheetName val="FORM 3b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row r="10">
          <cell r="B10" t="str">
            <v>PROGRAM PENUNJANG URUSAN PEMERINTAHAN DAERAH KABUPATEN/KOTA</v>
          </cell>
          <cell r="D10" t="str">
            <v xml:space="preserve">Persentase penunjang urusan perangkat daerah berjalan sesuai standar </v>
          </cell>
          <cell r="F10">
            <v>100</v>
          </cell>
        </row>
        <row r="11">
          <cell r="D11" t="str">
            <v xml:space="preserve">Persentase penyusunan dokumen perencanaan, penganggaran dan evaluasi tepat waktu </v>
          </cell>
          <cell r="F11">
            <v>100</v>
          </cell>
        </row>
        <row r="12">
          <cell r="D12" t="str">
            <v>Jumlah dokumen Perencanaan Yang disusun Tepat Waktu  (Dokumen)</v>
          </cell>
        </row>
        <row r="19">
          <cell r="D19" t="str">
            <v>Jumlah dokumen RKA- SKPD yang disusun tepat waktu (Dokumen)</v>
          </cell>
        </row>
        <row r="25">
          <cell r="D25" t="str">
            <v>Jumlah dokumen DPA- SKPD yang disusun tepat waktu (Dokumen)</v>
          </cell>
        </row>
        <row r="37">
          <cell r="F37">
            <v>100</v>
          </cell>
        </row>
        <row r="53">
          <cell r="F53">
            <v>100</v>
          </cell>
        </row>
        <row r="69">
          <cell r="F69">
            <v>100</v>
          </cell>
        </row>
        <row r="78">
          <cell r="F78">
            <v>100</v>
          </cell>
        </row>
        <row r="94">
          <cell r="F94">
            <v>100</v>
          </cell>
        </row>
        <row r="99">
          <cell r="F99">
            <v>100</v>
          </cell>
        </row>
        <row r="116">
          <cell r="F116">
            <v>100</v>
          </cell>
        </row>
        <row r="132">
          <cell r="F132">
            <v>100</v>
          </cell>
        </row>
        <row r="133">
          <cell r="F133">
            <v>100</v>
          </cell>
        </row>
        <row r="150">
          <cell r="F150">
            <v>100</v>
          </cell>
        </row>
        <row r="151">
          <cell r="F151">
            <v>100</v>
          </cell>
        </row>
        <row r="169">
          <cell r="F169">
            <v>100</v>
          </cell>
        </row>
        <row r="170">
          <cell r="F170">
            <v>100</v>
          </cell>
        </row>
        <row r="176">
          <cell r="F176">
            <v>100</v>
          </cell>
        </row>
        <row r="177">
          <cell r="F177">
            <v>100</v>
          </cell>
        </row>
      </sheetData>
      <sheetData sheetId="34" refreshError="1"/>
      <sheetData sheetId="35" refreshError="1"/>
      <sheetData sheetId="36" refreshError="1"/>
      <sheetData sheetId="37" refreshError="1"/>
      <sheetData sheetId="3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3:O83"/>
  <sheetViews>
    <sheetView tabSelected="1" view="pageBreakPreview" topLeftCell="D28" zoomScale="110" zoomScaleNormal="110" zoomScaleSheetLayoutView="110" workbookViewId="0">
      <selection activeCell="K68" sqref="K68:M75"/>
    </sheetView>
  </sheetViews>
  <sheetFormatPr defaultColWidth="15.81640625" defaultRowHeight="10"/>
  <cols>
    <col min="1" max="1" width="3.1796875" style="18" customWidth="1"/>
    <col min="2" max="2" width="2.81640625" style="18" customWidth="1"/>
    <col min="3" max="3" width="48.6328125" style="10" customWidth="1"/>
    <col min="4" max="4" width="19.1796875" style="10" customWidth="1"/>
    <col min="5" max="5" width="17.81640625" style="10" bestFit="1" customWidth="1"/>
    <col min="6" max="6" width="17" style="10" customWidth="1"/>
    <col min="7" max="7" width="15.453125" style="10" bestFit="1" customWidth="1"/>
    <col min="8" max="8" width="11.1796875" style="29" customWidth="1"/>
    <col min="9" max="9" width="14.26953125" style="796" customWidth="1"/>
    <col min="10" max="10" width="10" style="29" customWidth="1"/>
    <col min="11" max="11" width="17" style="16" customWidth="1"/>
    <col min="12" max="12" width="10.08984375" style="29" customWidth="1"/>
    <col min="13" max="13" width="16.1796875" style="10" customWidth="1"/>
    <col min="14" max="16384" width="15.81640625" style="10"/>
  </cols>
  <sheetData>
    <row r="3" spans="1:15">
      <c r="A3" s="1098" t="s">
        <v>532</v>
      </c>
      <c r="B3" s="1098"/>
      <c r="C3" s="1098"/>
      <c r="D3" s="1098"/>
      <c r="E3" s="1098"/>
      <c r="F3" s="1098"/>
      <c r="G3" s="1098"/>
      <c r="H3" s="1098"/>
      <c r="I3" s="1098"/>
      <c r="J3" s="1098"/>
      <c r="K3" s="1098"/>
      <c r="L3" s="1098"/>
      <c r="M3" s="1098"/>
    </row>
    <row r="4" spans="1:15">
      <c r="A4" s="1098" t="s">
        <v>74</v>
      </c>
      <c r="B4" s="1098"/>
      <c r="C4" s="1098"/>
      <c r="D4" s="1098"/>
      <c r="E4" s="1098"/>
      <c r="F4" s="1098"/>
      <c r="G4" s="1098"/>
      <c r="H4" s="1098"/>
      <c r="I4" s="1098"/>
      <c r="J4" s="1098"/>
      <c r="K4" s="1098"/>
      <c r="L4" s="1098"/>
      <c r="M4" s="1098"/>
    </row>
    <row r="5" spans="1:15">
      <c r="A5" s="1098" t="s">
        <v>515</v>
      </c>
      <c r="B5" s="1098"/>
      <c r="C5" s="1098"/>
      <c r="D5" s="1098"/>
      <c r="E5" s="1098"/>
      <c r="F5" s="1098"/>
      <c r="G5" s="1098"/>
      <c r="H5" s="1098"/>
      <c r="I5" s="1098"/>
      <c r="J5" s="1098"/>
      <c r="K5" s="1098"/>
      <c r="L5" s="1098"/>
      <c r="M5" s="1098"/>
    </row>
    <row r="6" spans="1:15" ht="8.25" customHeight="1">
      <c r="A6" s="11"/>
      <c r="B6" s="11"/>
      <c r="C6" s="12"/>
      <c r="D6" s="12"/>
      <c r="E6" s="12"/>
      <c r="F6" s="12"/>
      <c r="G6" s="12"/>
      <c r="H6" s="12"/>
      <c r="I6" s="794"/>
      <c r="J6" s="12"/>
      <c r="K6" s="794"/>
      <c r="L6" s="12"/>
      <c r="M6" s="12"/>
    </row>
    <row r="7" spans="1:15" ht="26.25" customHeight="1">
      <c r="A7" s="1099" t="s">
        <v>75</v>
      </c>
      <c r="B7" s="1100"/>
      <c r="C7" s="1105" t="s">
        <v>76</v>
      </c>
      <c r="D7" s="1105" t="s">
        <v>77</v>
      </c>
      <c r="E7" s="1105" t="s">
        <v>78</v>
      </c>
      <c r="F7" s="1105" t="s">
        <v>531</v>
      </c>
      <c r="G7" s="1099" t="s">
        <v>517</v>
      </c>
      <c r="H7" s="1100"/>
      <c r="I7" s="1099" t="s">
        <v>79</v>
      </c>
      <c r="J7" s="1100"/>
      <c r="K7" s="1099" t="s">
        <v>80</v>
      </c>
      <c r="L7" s="1100"/>
      <c r="M7" s="1108" t="s">
        <v>81</v>
      </c>
    </row>
    <row r="8" spans="1:15" ht="11.25" customHeight="1">
      <c r="A8" s="1101"/>
      <c r="B8" s="1102"/>
      <c r="C8" s="1106"/>
      <c r="D8" s="1106"/>
      <c r="E8" s="1106"/>
      <c r="F8" s="1106"/>
      <c r="G8" s="1103"/>
      <c r="H8" s="1104"/>
      <c r="I8" s="1103"/>
      <c r="J8" s="1104"/>
      <c r="K8" s="1103"/>
      <c r="L8" s="1104"/>
      <c r="M8" s="1109"/>
    </row>
    <row r="9" spans="1:15" ht="21.75" customHeight="1">
      <c r="A9" s="1103"/>
      <c r="B9" s="1104"/>
      <c r="C9" s="1107"/>
      <c r="D9" s="1107"/>
      <c r="E9" s="1107"/>
      <c r="F9" s="1107"/>
      <c r="G9" s="996" t="s">
        <v>82</v>
      </c>
      <c r="H9" s="996" t="s">
        <v>83</v>
      </c>
      <c r="I9" s="996" t="s">
        <v>82</v>
      </c>
      <c r="J9" s="996" t="s">
        <v>83</v>
      </c>
      <c r="K9" s="996" t="s">
        <v>82</v>
      </c>
      <c r="L9" s="996" t="s">
        <v>83</v>
      </c>
      <c r="M9" s="1110"/>
    </row>
    <row r="10" spans="1:15" s="722" customFormat="1" ht="15" customHeight="1">
      <c r="A10" s="1111" t="s">
        <v>84</v>
      </c>
      <c r="B10" s="1112"/>
      <c r="C10" s="997" t="s">
        <v>85</v>
      </c>
      <c r="D10" s="997" t="s">
        <v>86</v>
      </c>
      <c r="E10" s="997" t="s">
        <v>87</v>
      </c>
      <c r="F10" s="997" t="s">
        <v>88</v>
      </c>
      <c r="G10" s="997" t="s">
        <v>89</v>
      </c>
      <c r="H10" s="997" t="s">
        <v>90</v>
      </c>
      <c r="I10" s="997" t="s">
        <v>91</v>
      </c>
      <c r="J10" s="997" t="s">
        <v>92</v>
      </c>
      <c r="K10" s="997" t="s">
        <v>93</v>
      </c>
      <c r="L10" s="997" t="s">
        <v>94</v>
      </c>
      <c r="M10" s="997" t="s">
        <v>95</v>
      </c>
    </row>
    <row r="11" spans="1:15" ht="22.5" customHeight="1">
      <c r="A11" s="1113"/>
      <c r="B11" s="1114"/>
      <c r="C11" s="998"/>
      <c r="D11" s="999"/>
      <c r="E11" s="999"/>
      <c r="F11" s="999"/>
      <c r="G11" s="999"/>
      <c r="H11" s="999" t="s">
        <v>96</v>
      </c>
      <c r="I11" s="999" t="s">
        <v>97</v>
      </c>
      <c r="J11" s="999" t="s">
        <v>98</v>
      </c>
      <c r="K11" s="999" t="s">
        <v>99</v>
      </c>
      <c r="L11" s="999" t="s">
        <v>100</v>
      </c>
      <c r="M11" s="999"/>
    </row>
    <row r="12" spans="1:15" s="799" customFormat="1" ht="57" customHeight="1">
      <c r="A12" s="1115" t="s">
        <v>101</v>
      </c>
      <c r="B12" s="1116"/>
      <c r="C12" s="1000" t="s">
        <v>102</v>
      </c>
      <c r="D12" s="1001"/>
      <c r="E12" s="1002">
        <f>E13+E18+E21+E23+E26+E34+E37+E41</f>
        <v>2504692006</v>
      </c>
      <c r="F12" s="1002">
        <f>F13+F18+F21+F23+F26+F34+F37+F41</f>
        <v>860962632</v>
      </c>
      <c r="G12" s="1002">
        <f>G13+G18+G21+G26+G34+G37+G41+G23</f>
        <v>237388037</v>
      </c>
      <c r="H12" s="1003">
        <f>H13</f>
        <v>38.019999999999996</v>
      </c>
      <c r="I12" s="1002">
        <f>F12-G12</f>
        <v>623574595</v>
      </c>
      <c r="J12" s="1003">
        <v>72.430000000000007</v>
      </c>
      <c r="K12" s="1002">
        <f>E12-G12</f>
        <v>2267303969</v>
      </c>
      <c r="L12" s="1003">
        <v>90.52</v>
      </c>
      <c r="M12" s="1004"/>
      <c r="N12" s="994" cm="1">
        <f t="array" ref="N12:O12">F12:G12</f>
        <v>860962632</v>
      </c>
      <c r="O12" s="799">
        <v>237388037</v>
      </c>
    </row>
    <row r="13" spans="1:15" s="800" customFormat="1" ht="57.75" customHeight="1">
      <c r="A13" s="1005" t="s">
        <v>104</v>
      </c>
      <c r="B13" s="1006"/>
      <c r="C13" s="1007" t="s">
        <v>103</v>
      </c>
      <c r="D13" s="1008"/>
      <c r="E13" s="1009">
        <f>SUM(E14:E17)</f>
        <v>75807700</v>
      </c>
      <c r="F13" s="1009">
        <f>F14+F15+F16+F17</f>
        <v>20681700</v>
      </c>
      <c r="G13" s="1009">
        <f>G14+G15+G16+G17</f>
        <v>4100000</v>
      </c>
      <c r="H13" s="1010">
        <f>H14+H15+H16+H17</f>
        <v>38.019999999999996</v>
      </c>
      <c r="I13" s="1009">
        <f>F13-G13</f>
        <v>16581700</v>
      </c>
      <c r="J13" s="1010">
        <v>80.08</v>
      </c>
      <c r="K13" s="1009">
        <f t="shared" ref="K13:K64" si="0">E13-G13</f>
        <v>71707700</v>
      </c>
      <c r="L13" s="1010"/>
      <c r="M13" s="1011"/>
      <c r="N13" s="995" cm="1">
        <f t="array" ref="N13:O13">F13:G13</f>
        <v>20681700</v>
      </c>
      <c r="O13" s="800">
        <v>4100000</v>
      </c>
    </row>
    <row r="14" spans="1:15" ht="35.25" customHeight="1">
      <c r="A14" s="1012"/>
      <c r="B14" s="1013" t="s">
        <v>104</v>
      </c>
      <c r="C14" s="1014" t="s">
        <v>105</v>
      </c>
      <c r="D14" s="1095" t="s">
        <v>280</v>
      </c>
      <c r="E14" s="1015">
        <v>34436000</v>
      </c>
      <c r="F14" s="1016">
        <v>11470000</v>
      </c>
      <c r="G14" s="1015">
        <v>3300000</v>
      </c>
      <c r="H14" s="1017">
        <v>28.77</v>
      </c>
      <c r="I14" s="1018">
        <f t="shared" ref="I14:I64" si="1">F14-G14</f>
        <v>8170000</v>
      </c>
      <c r="J14" s="1019">
        <v>71.22</v>
      </c>
      <c r="K14" s="1018">
        <f t="shared" si="0"/>
        <v>31136000</v>
      </c>
      <c r="L14" s="1019"/>
      <c r="M14" s="1020"/>
    </row>
    <row r="15" spans="1:15" ht="36.75" customHeight="1">
      <c r="A15" s="1012"/>
      <c r="B15" s="1013" t="s">
        <v>106</v>
      </c>
      <c r="C15" s="1014" t="s">
        <v>107</v>
      </c>
      <c r="D15" s="1096"/>
      <c r="E15" s="1015">
        <v>7583000</v>
      </c>
      <c r="F15" s="1016">
        <v>0</v>
      </c>
      <c r="G15" s="1015">
        <v>0</v>
      </c>
      <c r="H15" s="1017">
        <v>0</v>
      </c>
      <c r="I15" s="1018">
        <f>F15-G15</f>
        <v>0</v>
      </c>
      <c r="J15" s="1017">
        <v>0</v>
      </c>
      <c r="K15" s="1018">
        <f t="shared" si="0"/>
        <v>7583000</v>
      </c>
      <c r="L15" s="1074" t="s">
        <v>533</v>
      </c>
      <c r="M15" s="1020"/>
    </row>
    <row r="16" spans="1:15" ht="33.75" customHeight="1">
      <c r="A16" s="1012"/>
      <c r="B16" s="1013" t="s">
        <v>108</v>
      </c>
      <c r="C16" s="1014" t="s">
        <v>109</v>
      </c>
      <c r="D16" s="1096"/>
      <c r="E16" s="1015">
        <v>6359000</v>
      </c>
      <c r="F16" s="1016">
        <v>559000</v>
      </c>
      <c r="G16" s="1015">
        <v>0</v>
      </c>
      <c r="H16" s="1017">
        <v>0</v>
      </c>
      <c r="I16" s="1018">
        <f t="shared" si="1"/>
        <v>559000</v>
      </c>
      <c r="J16" s="1017">
        <v>0</v>
      </c>
      <c r="K16" s="1018">
        <f>E16-G16</f>
        <v>6359000</v>
      </c>
      <c r="L16" s="1017">
        <v>0</v>
      </c>
      <c r="M16" s="1020"/>
    </row>
    <row r="17" spans="1:14" ht="26.25" customHeight="1">
      <c r="A17" s="1012"/>
      <c r="B17" s="1013" t="s">
        <v>110</v>
      </c>
      <c r="C17" s="1014" t="s">
        <v>111</v>
      </c>
      <c r="D17" s="1097"/>
      <c r="E17" s="1015">
        <v>27429700</v>
      </c>
      <c r="F17" s="1016">
        <v>8652700</v>
      </c>
      <c r="G17" s="1015">
        <v>800000</v>
      </c>
      <c r="H17" s="1017">
        <v>9.25</v>
      </c>
      <c r="I17" s="1018">
        <f t="shared" si="1"/>
        <v>7852700</v>
      </c>
      <c r="J17" s="1019"/>
      <c r="K17" s="1018">
        <f t="shared" si="0"/>
        <v>26629700</v>
      </c>
      <c r="L17" s="1019"/>
      <c r="M17" s="1022"/>
    </row>
    <row r="18" spans="1:14" s="800" customFormat="1" ht="47.25" customHeight="1">
      <c r="A18" s="1005" t="s">
        <v>106</v>
      </c>
      <c r="B18" s="1006"/>
      <c r="C18" s="1007" t="s">
        <v>22</v>
      </c>
      <c r="D18" s="1008"/>
      <c r="E18" s="1009">
        <f>E19+E20</f>
        <v>1907337736</v>
      </c>
      <c r="F18" s="1009">
        <f>F19+F20</f>
        <v>662644112</v>
      </c>
      <c r="G18" s="1009">
        <f>G19+G20</f>
        <v>193371353</v>
      </c>
      <c r="H18" s="1010">
        <f>H19+H20</f>
        <v>75.97</v>
      </c>
      <c r="I18" s="1009">
        <f t="shared" si="1"/>
        <v>469272759</v>
      </c>
      <c r="J18" s="1010">
        <v>24.03</v>
      </c>
      <c r="K18" s="1009">
        <f t="shared" si="0"/>
        <v>1713966383</v>
      </c>
      <c r="L18" s="1010"/>
      <c r="M18" s="1011"/>
    </row>
    <row r="19" spans="1:14" ht="36" customHeight="1">
      <c r="A19" s="1012"/>
      <c r="B19" s="1013" t="s">
        <v>104</v>
      </c>
      <c r="C19" s="1014" t="s">
        <v>112</v>
      </c>
      <c r="D19" s="1095" t="s">
        <v>113</v>
      </c>
      <c r="E19" s="1015">
        <v>1882357736</v>
      </c>
      <c r="F19" s="1016">
        <v>653164112</v>
      </c>
      <c r="G19" s="1016">
        <v>188911353</v>
      </c>
      <c r="H19" s="1017">
        <v>28.92</v>
      </c>
      <c r="I19" s="1018">
        <f t="shared" si="1"/>
        <v>464252759</v>
      </c>
      <c r="J19" s="1019">
        <f>N19-H19</f>
        <v>71.08</v>
      </c>
      <c r="K19" s="1018">
        <f t="shared" si="0"/>
        <v>1693446383</v>
      </c>
      <c r="L19" s="1019"/>
      <c r="M19" s="1020"/>
      <c r="N19" s="10">
        <v>100</v>
      </c>
    </row>
    <row r="20" spans="1:14" ht="51.75" customHeight="1">
      <c r="A20" s="1012"/>
      <c r="B20" s="1013" t="s">
        <v>106</v>
      </c>
      <c r="C20" s="1014" t="s">
        <v>114</v>
      </c>
      <c r="D20" s="1097"/>
      <c r="E20" s="1015">
        <v>24980000</v>
      </c>
      <c r="F20" s="1015">
        <v>9480000</v>
      </c>
      <c r="G20" s="1015">
        <v>4460000</v>
      </c>
      <c r="H20" s="1017">
        <v>47.05</v>
      </c>
      <c r="I20" s="1018">
        <f t="shared" si="1"/>
        <v>5020000</v>
      </c>
      <c r="J20" s="1019">
        <f>N19-H20</f>
        <v>52.95</v>
      </c>
      <c r="K20" s="1018">
        <f t="shared" si="0"/>
        <v>20520000</v>
      </c>
      <c r="L20" s="1019"/>
      <c r="M20" s="1022"/>
    </row>
    <row r="21" spans="1:14" s="800" customFormat="1" ht="42" customHeight="1">
      <c r="A21" s="1005" t="s">
        <v>108</v>
      </c>
      <c r="B21" s="1006"/>
      <c r="C21" s="1007" t="s">
        <v>115</v>
      </c>
      <c r="D21" s="1008"/>
      <c r="E21" s="1009">
        <f>E22</f>
        <v>12950000</v>
      </c>
      <c r="F21" s="1009">
        <f>F22</f>
        <v>4020000</v>
      </c>
      <c r="G21" s="1009">
        <f>G22</f>
        <v>1500000</v>
      </c>
      <c r="H21" s="1010">
        <f>H22</f>
        <v>37.31</v>
      </c>
      <c r="I21" s="1009">
        <f t="shared" si="1"/>
        <v>2520000</v>
      </c>
      <c r="J21" s="1010">
        <f>N19-H21</f>
        <v>62.69</v>
      </c>
      <c r="K21" s="1009">
        <f t="shared" si="0"/>
        <v>11450000</v>
      </c>
      <c r="L21" s="1010"/>
      <c r="M21" s="1011"/>
    </row>
    <row r="22" spans="1:14" ht="35.25" customHeight="1">
      <c r="A22" s="1012"/>
      <c r="B22" s="1013" t="s">
        <v>104</v>
      </c>
      <c r="C22" s="1014" t="s">
        <v>116</v>
      </c>
      <c r="D22" s="1014" t="s">
        <v>113</v>
      </c>
      <c r="E22" s="1015">
        <v>12950000</v>
      </c>
      <c r="F22" s="1015">
        <v>4020000</v>
      </c>
      <c r="G22" s="1023">
        <v>1500000</v>
      </c>
      <c r="H22" s="1017">
        <v>37.31</v>
      </c>
      <c r="I22" s="1018">
        <f t="shared" si="1"/>
        <v>2520000</v>
      </c>
      <c r="J22" s="1019">
        <f>N19-H22</f>
        <v>62.69</v>
      </c>
      <c r="K22" s="1018">
        <f t="shared" si="0"/>
        <v>11450000</v>
      </c>
      <c r="L22" s="1019"/>
      <c r="M22" s="1020"/>
    </row>
    <row r="23" spans="1:14" s="800" customFormat="1" ht="34.5" customHeight="1">
      <c r="A23" s="1005" t="s">
        <v>110</v>
      </c>
      <c r="B23" s="1006"/>
      <c r="C23" s="1007" t="s">
        <v>26</v>
      </c>
      <c r="D23" s="1008"/>
      <c r="E23" s="1009">
        <f>E24+E25</f>
        <v>58046000</v>
      </c>
      <c r="F23" s="1009">
        <f>F24+F25</f>
        <v>23854000</v>
      </c>
      <c r="G23" s="1009">
        <f>G24+G25</f>
        <v>400000</v>
      </c>
      <c r="H23" s="1010">
        <f>H24+H25</f>
        <v>6.83</v>
      </c>
      <c r="I23" s="1009">
        <f t="shared" si="1"/>
        <v>23454000</v>
      </c>
      <c r="J23" s="1010">
        <f>N24-H23</f>
        <v>93.17</v>
      </c>
      <c r="K23" s="1009">
        <f t="shared" si="0"/>
        <v>57646000</v>
      </c>
      <c r="L23" s="1010"/>
      <c r="M23" s="1011"/>
    </row>
    <row r="24" spans="1:14" ht="30" customHeight="1">
      <c r="A24" s="1012"/>
      <c r="B24" s="1013" t="s">
        <v>104</v>
      </c>
      <c r="C24" s="1014" t="s">
        <v>118</v>
      </c>
      <c r="D24" s="1120" t="s">
        <v>280</v>
      </c>
      <c r="E24" s="1015">
        <v>14392000</v>
      </c>
      <c r="F24" s="1016">
        <v>5854000</v>
      </c>
      <c r="G24" s="1015">
        <v>400000</v>
      </c>
      <c r="H24" s="1017">
        <v>6.83</v>
      </c>
      <c r="I24" s="1018">
        <f t="shared" si="1"/>
        <v>5454000</v>
      </c>
      <c r="J24" s="1017">
        <f>N24-H24</f>
        <v>93.17</v>
      </c>
      <c r="K24" s="1018">
        <f t="shared" si="0"/>
        <v>13992000</v>
      </c>
      <c r="L24" s="1019"/>
      <c r="M24" s="1020"/>
      <c r="N24" s="10">
        <v>100</v>
      </c>
    </row>
    <row r="25" spans="1:14" ht="39" customHeight="1">
      <c r="A25" s="1012"/>
      <c r="B25" s="1013" t="s">
        <v>106</v>
      </c>
      <c r="C25" s="1014" t="s">
        <v>119</v>
      </c>
      <c r="D25" s="1121"/>
      <c r="E25" s="1015">
        <v>43654000</v>
      </c>
      <c r="F25" s="1015">
        <v>18000000</v>
      </c>
      <c r="G25" s="1015">
        <v>0</v>
      </c>
      <c r="H25" s="1017">
        <v>0</v>
      </c>
      <c r="I25" s="1018">
        <f t="shared" si="1"/>
        <v>18000000</v>
      </c>
      <c r="J25" s="1017">
        <v>0</v>
      </c>
      <c r="K25" s="1018">
        <f t="shared" si="0"/>
        <v>43654000</v>
      </c>
      <c r="L25" s="1017">
        <v>0</v>
      </c>
      <c r="M25" s="1022"/>
    </row>
    <row r="26" spans="1:14" s="800" customFormat="1" ht="25.5" customHeight="1">
      <c r="A26" s="1005" t="s">
        <v>124</v>
      </c>
      <c r="B26" s="1006"/>
      <c r="C26" s="1007" t="s">
        <v>29</v>
      </c>
      <c r="D26" s="1008"/>
      <c r="E26" s="1009">
        <f>E27+E28+E29+E30+E31+E32+E33</f>
        <v>203693750</v>
      </c>
      <c r="F26" s="1009">
        <f>F27+F28+F29+F30+F31+F32+F33</f>
        <v>89433000</v>
      </c>
      <c r="G26" s="1009">
        <f>G27+G28+G29+G30+G31+G32+G33</f>
        <v>9350000</v>
      </c>
      <c r="H26" s="1010">
        <f>H27+H28+H29+H30+H31+H32+H33</f>
        <v>56.43</v>
      </c>
      <c r="I26" s="1009">
        <f t="shared" si="1"/>
        <v>80083000</v>
      </c>
      <c r="J26" s="1010">
        <f>N24-H26</f>
        <v>43.57</v>
      </c>
      <c r="K26" s="1009">
        <f t="shared" si="0"/>
        <v>194343750</v>
      </c>
      <c r="L26" s="1010"/>
      <c r="M26" s="1011"/>
    </row>
    <row r="27" spans="1:14" ht="50.25" customHeight="1">
      <c r="A27" s="1012"/>
      <c r="B27" s="1013" t="s">
        <v>104</v>
      </c>
      <c r="C27" s="1014" t="s">
        <v>120</v>
      </c>
      <c r="D27" s="1122" t="s">
        <v>113</v>
      </c>
      <c r="E27" s="1015">
        <v>6100000</v>
      </c>
      <c r="F27" s="1015">
        <v>2100000</v>
      </c>
      <c r="G27" s="1015">
        <v>0</v>
      </c>
      <c r="H27" s="1017">
        <v>0</v>
      </c>
      <c r="I27" s="1018">
        <f t="shared" si="1"/>
        <v>2100000</v>
      </c>
      <c r="J27" s="1017">
        <v>0</v>
      </c>
      <c r="K27" s="1018">
        <f t="shared" si="0"/>
        <v>6100000</v>
      </c>
      <c r="L27" s="1017">
        <v>0</v>
      </c>
      <c r="M27" s="1025"/>
    </row>
    <row r="28" spans="1:14" ht="36" customHeight="1">
      <c r="A28" s="1026"/>
      <c r="B28" s="1013" t="s">
        <v>106</v>
      </c>
      <c r="C28" s="1014" t="s">
        <v>132</v>
      </c>
      <c r="D28" s="1123"/>
      <c r="E28" s="1015">
        <v>8700000</v>
      </c>
      <c r="F28" s="1027">
        <v>6000000</v>
      </c>
      <c r="G28" s="675">
        <v>0</v>
      </c>
      <c r="H28" s="1017">
        <v>0</v>
      </c>
      <c r="I28" s="1018">
        <f t="shared" si="1"/>
        <v>6000000</v>
      </c>
      <c r="J28" s="1017">
        <v>0</v>
      </c>
      <c r="K28" s="1018">
        <f t="shared" si="0"/>
        <v>8700000</v>
      </c>
      <c r="L28" s="1017">
        <v>0</v>
      </c>
      <c r="M28" s="1025"/>
    </row>
    <row r="29" spans="1:14" ht="39" customHeight="1">
      <c r="A29" s="1012"/>
      <c r="B29" s="1013" t="s">
        <v>108</v>
      </c>
      <c r="C29" s="1014" t="s">
        <v>121</v>
      </c>
      <c r="D29" s="1123"/>
      <c r="E29" s="1028">
        <v>9485750</v>
      </c>
      <c r="F29" s="1028">
        <v>3000000</v>
      </c>
      <c r="G29" s="1015">
        <v>0</v>
      </c>
      <c r="H29" s="1017">
        <v>0</v>
      </c>
      <c r="I29" s="1018">
        <f t="shared" si="1"/>
        <v>3000000</v>
      </c>
      <c r="J29" s="1017">
        <v>0</v>
      </c>
      <c r="K29" s="1018">
        <f t="shared" si="0"/>
        <v>9485750</v>
      </c>
      <c r="L29" s="1017">
        <v>0</v>
      </c>
      <c r="M29" s="1025"/>
    </row>
    <row r="30" spans="1:14" ht="43.5" customHeight="1">
      <c r="A30" s="1012"/>
      <c r="B30" s="1013" t="s">
        <v>110</v>
      </c>
      <c r="C30" s="1014" t="s">
        <v>122</v>
      </c>
      <c r="D30" s="1123"/>
      <c r="E30" s="1015">
        <v>7325000</v>
      </c>
      <c r="F30" s="1016">
        <v>2000000</v>
      </c>
      <c r="G30" s="1015">
        <v>0</v>
      </c>
      <c r="H30" s="1017">
        <v>0</v>
      </c>
      <c r="I30" s="1018">
        <f t="shared" si="1"/>
        <v>2000000</v>
      </c>
      <c r="J30" s="1017">
        <v>0</v>
      </c>
      <c r="K30" s="1018">
        <f t="shared" si="0"/>
        <v>7325000</v>
      </c>
      <c r="L30" s="1017">
        <v>0</v>
      </c>
      <c r="M30" s="1025"/>
      <c r="N30" s="10">
        <v>100</v>
      </c>
    </row>
    <row r="31" spans="1:14" ht="41.25" customHeight="1">
      <c r="A31" s="1012"/>
      <c r="B31" s="1013" t="s">
        <v>124</v>
      </c>
      <c r="C31" s="1014" t="s">
        <v>123</v>
      </c>
      <c r="D31" s="1123"/>
      <c r="E31" s="1015">
        <v>6240000</v>
      </c>
      <c r="F31" s="1015">
        <v>1560000</v>
      </c>
      <c r="G31" s="1015">
        <v>490000</v>
      </c>
      <c r="H31" s="1017">
        <v>31.41</v>
      </c>
      <c r="I31" s="1018">
        <f t="shared" si="1"/>
        <v>1070000</v>
      </c>
      <c r="J31" s="1017">
        <f>N30-H31</f>
        <v>68.59</v>
      </c>
      <c r="K31" s="1018">
        <f t="shared" si="0"/>
        <v>5750000</v>
      </c>
      <c r="L31" s="1019"/>
      <c r="M31" s="1025"/>
    </row>
    <row r="32" spans="1:14" ht="25.5" customHeight="1">
      <c r="A32" s="1012"/>
      <c r="B32" s="1013" t="s">
        <v>126</v>
      </c>
      <c r="C32" s="1014" t="s">
        <v>125</v>
      </c>
      <c r="D32" s="1123"/>
      <c r="E32" s="1015">
        <v>71070000</v>
      </c>
      <c r="F32" s="1015">
        <v>40000000</v>
      </c>
      <c r="G32" s="1015">
        <v>1250000</v>
      </c>
      <c r="H32" s="1017">
        <v>3.13</v>
      </c>
      <c r="I32" s="1018">
        <f t="shared" si="1"/>
        <v>38750000</v>
      </c>
      <c r="J32" s="1017">
        <f>N32-H32</f>
        <v>96.87</v>
      </c>
      <c r="K32" s="1018">
        <f t="shared" si="0"/>
        <v>69820000</v>
      </c>
      <c r="L32" s="1019"/>
      <c r="M32" s="1020"/>
      <c r="N32" s="10">
        <v>100</v>
      </c>
    </row>
    <row r="33" spans="1:14" ht="36" customHeight="1">
      <c r="A33" s="1012"/>
      <c r="B33" s="1013" t="s">
        <v>502</v>
      </c>
      <c r="C33" s="1014" t="s">
        <v>127</v>
      </c>
      <c r="D33" s="1124"/>
      <c r="E33" s="1015">
        <v>94773000</v>
      </c>
      <c r="F33" s="1015">
        <v>34773000</v>
      </c>
      <c r="G33" s="1015">
        <v>7610000</v>
      </c>
      <c r="H33" s="1017">
        <v>21.89</v>
      </c>
      <c r="I33" s="1018">
        <f t="shared" si="1"/>
        <v>27163000</v>
      </c>
      <c r="J33" s="1017">
        <f>N32-H33</f>
        <v>78.11</v>
      </c>
      <c r="K33" s="1018">
        <f t="shared" si="0"/>
        <v>87163000</v>
      </c>
      <c r="L33" s="1019"/>
      <c r="M33" s="1022"/>
    </row>
    <row r="34" spans="1:14" s="800" customFormat="1" ht="47.25" customHeight="1">
      <c r="A34" s="1005" t="s">
        <v>126</v>
      </c>
      <c r="B34" s="1006"/>
      <c r="C34" s="1007" t="s">
        <v>36</v>
      </c>
      <c r="D34" s="1008"/>
      <c r="E34" s="1009">
        <f>E35+E36</f>
        <v>45997000</v>
      </c>
      <c r="F34" s="1009">
        <f>F35+F36</f>
        <v>0</v>
      </c>
      <c r="G34" s="1009">
        <f>G35+G36</f>
        <v>0</v>
      </c>
      <c r="H34" s="1010">
        <v>0</v>
      </c>
      <c r="I34" s="1009">
        <f t="shared" si="1"/>
        <v>0</v>
      </c>
      <c r="J34" s="1010">
        <v>0</v>
      </c>
      <c r="K34" s="1009">
        <f t="shared" si="0"/>
        <v>45997000</v>
      </c>
      <c r="L34" s="1029"/>
      <c r="M34" s="1011"/>
    </row>
    <row r="35" spans="1:14" ht="27" customHeight="1">
      <c r="A35" s="1012"/>
      <c r="B35" s="1013" t="s">
        <v>104</v>
      </c>
      <c r="C35" s="1014" t="s">
        <v>516</v>
      </c>
      <c r="D35" s="1030" t="s">
        <v>280</v>
      </c>
      <c r="E35" s="1015">
        <v>39997000</v>
      </c>
      <c r="F35" s="1027">
        <v>0</v>
      </c>
      <c r="G35" s="674">
        <v>0</v>
      </c>
      <c r="H35" s="1017">
        <v>0</v>
      </c>
      <c r="I35" s="1018">
        <f t="shared" si="1"/>
        <v>0</v>
      </c>
      <c r="J35" s="1017">
        <v>0</v>
      </c>
      <c r="K35" s="1018">
        <f t="shared" si="0"/>
        <v>39997000</v>
      </c>
      <c r="L35" s="1017">
        <v>0</v>
      </c>
      <c r="M35" s="1022"/>
    </row>
    <row r="36" spans="1:14" ht="27" customHeight="1">
      <c r="A36" s="1012"/>
      <c r="B36" s="1013" t="s">
        <v>106</v>
      </c>
      <c r="C36" s="1014" t="s">
        <v>128</v>
      </c>
      <c r="D36" s="1021" t="s">
        <v>113</v>
      </c>
      <c r="E36" s="1015">
        <v>6000000</v>
      </c>
      <c r="F36" s="1027">
        <v>0</v>
      </c>
      <c r="G36" s="353">
        <v>0</v>
      </c>
      <c r="H36" s="1017">
        <v>0</v>
      </c>
      <c r="I36" s="1018">
        <f t="shared" si="1"/>
        <v>0</v>
      </c>
      <c r="J36" s="1017">
        <v>0</v>
      </c>
      <c r="K36" s="1018">
        <f t="shared" si="0"/>
        <v>6000000</v>
      </c>
      <c r="L36" s="1017">
        <v>0</v>
      </c>
      <c r="M36" s="1022"/>
      <c r="N36" s="10">
        <v>100</v>
      </c>
    </row>
    <row r="37" spans="1:14" s="800" customFormat="1" ht="45.75" customHeight="1">
      <c r="A37" s="1005" t="s">
        <v>502</v>
      </c>
      <c r="B37" s="1006"/>
      <c r="C37" s="1007" t="s">
        <v>129</v>
      </c>
      <c r="D37" s="1008"/>
      <c r="E37" s="1009">
        <f>E38+E39+E40</f>
        <v>155899820</v>
      </c>
      <c r="F37" s="1009">
        <f>F38+F39+F40</f>
        <v>42629820</v>
      </c>
      <c r="G37" s="1009">
        <f>G38+G39+G40</f>
        <v>22463122</v>
      </c>
      <c r="H37" s="1010">
        <v>52.69</v>
      </c>
      <c r="I37" s="1009">
        <f t="shared" si="1"/>
        <v>20166698</v>
      </c>
      <c r="J37" s="1010">
        <f>N36-H37</f>
        <v>47.31</v>
      </c>
      <c r="K37" s="1009">
        <f t="shared" si="0"/>
        <v>133436698</v>
      </c>
      <c r="L37" s="1010"/>
      <c r="M37" s="1011"/>
    </row>
    <row r="38" spans="1:14" ht="55.5" customHeight="1">
      <c r="A38" s="1026"/>
      <c r="B38" s="1013" t="s">
        <v>104</v>
      </c>
      <c r="C38" s="1014" t="s">
        <v>130</v>
      </c>
      <c r="D38" s="1095" t="s">
        <v>113</v>
      </c>
      <c r="E38" s="1015">
        <v>14139000</v>
      </c>
      <c r="F38" s="1015">
        <v>5589000</v>
      </c>
      <c r="G38" s="371">
        <v>0</v>
      </c>
      <c r="H38" s="1017">
        <v>0</v>
      </c>
      <c r="I38" s="1018">
        <f t="shared" si="1"/>
        <v>5589000</v>
      </c>
      <c r="J38" s="1017">
        <v>0</v>
      </c>
      <c r="K38" s="1018">
        <f t="shared" si="0"/>
        <v>14139000</v>
      </c>
      <c r="L38" s="1017">
        <v>0</v>
      </c>
      <c r="M38" s="1025"/>
    </row>
    <row r="39" spans="1:14" ht="47.25" customHeight="1">
      <c r="A39" s="1026"/>
      <c r="B39" s="1013" t="s">
        <v>106</v>
      </c>
      <c r="C39" s="1014" t="s">
        <v>131</v>
      </c>
      <c r="D39" s="1096"/>
      <c r="E39" s="1015">
        <v>20800820</v>
      </c>
      <c r="F39" s="1015">
        <v>6800820</v>
      </c>
      <c r="G39" s="1031">
        <v>4463122</v>
      </c>
      <c r="H39" s="1017">
        <v>65.63</v>
      </c>
      <c r="I39" s="1018">
        <f t="shared" si="1"/>
        <v>2337698</v>
      </c>
      <c r="J39" s="1019">
        <f>N36-H39</f>
        <v>34.370000000000005</v>
      </c>
      <c r="K39" s="1018">
        <f t="shared" si="0"/>
        <v>16337698</v>
      </c>
      <c r="L39" s="1019"/>
      <c r="M39" s="1025"/>
    </row>
    <row r="40" spans="1:14" ht="55.5" customHeight="1">
      <c r="A40" s="1026"/>
      <c r="B40" s="1013" t="s">
        <v>108</v>
      </c>
      <c r="C40" s="1014" t="s">
        <v>133</v>
      </c>
      <c r="D40" s="1097"/>
      <c r="E40" s="1015">
        <v>120960000</v>
      </c>
      <c r="F40" s="1016">
        <v>30240000</v>
      </c>
      <c r="G40" s="353">
        <v>18000000</v>
      </c>
      <c r="H40" s="1017">
        <v>59.53</v>
      </c>
      <c r="I40" s="1018">
        <f t="shared" si="1"/>
        <v>12240000</v>
      </c>
      <c r="J40" s="1019">
        <f>N40-H40</f>
        <v>40.47</v>
      </c>
      <c r="K40" s="1018">
        <f t="shared" si="0"/>
        <v>102960000</v>
      </c>
      <c r="L40" s="1019"/>
      <c r="M40" s="1022"/>
      <c r="N40" s="10">
        <v>100</v>
      </c>
    </row>
    <row r="41" spans="1:14" s="800" customFormat="1" ht="55.5" customHeight="1">
      <c r="A41" s="1032">
        <v>8</v>
      </c>
      <c r="B41" s="1033"/>
      <c r="C41" s="1007" t="s">
        <v>134</v>
      </c>
      <c r="D41" s="1008"/>
      <c r="E41" s="1009">
        <f>E42+E43+E44</f>
        <v>44960000</v>
      </c>
      <c r="F41" s="1009">
        <f>F42+F43+F44</f>
        <v>17700000</v>
      </c>
      <c r="G41" s="1009">
        <f>G42+G43+G44</f>
        <v>6203562</v>
      </c>
      <c r="H41" s="1010">
        <v>35.049999999999997</v>
      </c>
      <c r="I41" s="1009">
        <f t="shared" si="1"/>
        <v>11496438</v>
      </c>
      <c r="J41" s="1010">
        <f>N40-H41</f>
        <v>64.95</v>
      </c>
      <c r="K41" s="1009">
        <f t="shared" si="0"/>
        <v>38756438</v>
      </c>
      <c r="L41" s="1010"/>
      <c r="M41" s="1011"/>
    </row>
    <row r="42" spans="1:14" ht="65.25" customHeight="1">
      <c r="A42" s="1026"/>
      <c r="B42" s="1013" t="s">
        <v>104</v>
      </c>
      <c r="C42" s="1014" t="s">
        <v>135</v>
      </c>
      <c r="D42" s="1095" t="s">
        <v>113</v>
      </c>
      <c r="E42" s="1015">
        <v>21200000</v>
      </c>
      <c r="F42" s="1015">
        <v>5700000</v>
      </c>
      <c r="G42" s="371">
        <v>4243562</v>
      </c>
      <c r="H42" s="1017">
        <v>74.45</v>
      </c>
      <c r="I42" s="1018">
        <f t="shared" si="1"/>
        <v>1456438</v>
      </c>
      <c r="J42" s="1019">
        <f>N44-H42</f>
        <v>25.549999999999997</v>
      </c>
      <c r="K42" s="1018">
        <f t="shared" si="0"/>
        <v>16956438</v>
      </c>
      <c r="L42" s="1019"/>
      <c r="M42" s="1022"/>
    </row>
    <row r="43" spans="1:14" ht="55" customHeight="1">
      <c r="A43" s="1026"/>
      <c r="B43" s="1013" t="s">
        <v>106</v>
      </c>
      <c r="C43" s="1014" t="s">
        <v>136</v>
      </c>
      <c r="D43" s="1096"/>
      <c r="E43" s="1015">
        <v>3760000</v>
      </c>
      <c r="F43" s="1015">
        <v>2000000</v>
      </c>
      <c r="G43" s="675">
        <v>1960000</v>
      </c>
      <c r="H43" s="1017">
        <v>98</v>
      </c>
      <c r="I43" s="1018">
        <f t="shared" si="1"/>
        <v>40000</v>
      </c>
      <c r="J43" s="1019">
        <f>N44-H43</f>
        <v>2</v>
      </c>
      <c r="K43" s="1018">
        <f t="shared" si="0"/>
        <v>1800000</v>
      </c>
      <c r="L43" s="1019"/>
      <c r="M43" s="1022"/>
    </row>
    <row r="44" spans="1:14" ht="36" customHeight="1">
      <c r="A44" s="1026"/>
      <c r="B44" s="1013" t="s">
        <v>108</v>
      </c>
      <c r="C44" s="1014" t="s">
        <v>137</v>
      </c>
      <c r="D44" s="1097"/>
      <c r="E44" s="1015">
        <v>20000000</v>
      </c>
      <c r="F44" s="1027">
        <v>10000000</v>
      </c>
      <c r="G44" s="353">
        <v>0</v>
      </c>
      <c r="H44" s="1017">
        <v>0</v>
      </c>
      <c r="I44" s="1018">
        <f t="shared" si="1"/>
        <v>10000000</v>
      </c>
      <c r="J44" s="1017">
        <v>0</v>
      </c>
      <c r="K44" s="1018">
        <f t="shared" si="0"/>
        <v>20000000</v>
      </c>
      <c r="L44" s="1017">
        <v>0</v>
      </c>
      <c r="M44" s="1022"/>
      <c r="N44" s="10">
        <v>100</v>
      </c>
    </row>
    <row r="45" spans="1:14" s="799" customFormat="1" ht="48" customHeight="1">
      <c r="A45" s="1125">
        <v>2</v>
      </c>
      <c r="B45" s="1126"/>
      <c r="C45" s="1000" t="s">
        <v>138</v>
      </c>
      <c r="D45" s="1000"/>
      <c r="E45" s="1002">
        <f>E46+E48</f>
        <v>15054500</v>
      </c>
      <c r="F45" s="1002">
        <f>F46+F48</f>
        <v>5939500</v>
      </c>
      <c r="G45" s="1002">
        <f>G46</f>
        <v>0</v>
      </c>
      <c r="H45" s="1003">
        <v>0</v>
      </c>
      <c r="I45" s="1002">
        <f t="shared" si="1"/>
        <v>5939500</v>
      </c>
      <c r="J45" s="1003">
        <v>0</v>
      </c>
      <c r="K45" s="1002">
        <f t="shared" si="0"/>
        <v>15054500</v>
      </c>
      <c r="L45" s="1003"/>
      <c r="M45" s="1034"/>
    </row>
    <row r="46" spans="1:14" s="800" customFormat="1" ht="48.75" customHeight="1">
      <c r="A46" s="1035">
        <v>9</v>
      </c>
      <c r="B46" s="1036"/>
      <c r="C46" s="1007" t="s">
        <v>139</v>
      </c>
      <c r="D46" s="1008"/>
      <c r="E46" s="1009">
        <f>E47</f>
        <v>8485500</v>
      </c>
      <c r="F46" s="1009">
        <f>F47</f>
        <v>4025500</v>
      </c>
      <c r="G46" s="1009">
        <f>G47</f>
        <v>0</v>
      </c>
      <c r="H46" s="1010">
        <v>0</v>
      </c>
      <c r="I46" s="1009">
        <f t="shared" si="1"/>
        <v>4025500</v>
      </c>
      <c r="J46" s="1010">
        <v>0</v>
      </c>
      <c r="K46" s="1009">
        <f t="shared" si="0"/>
        <v>8485500</v>
      </c>
      <c r="L46" s="1010"/>
      <c r="M46" s="1011"/>
    </row>
    <row r="47" spans="1:14" ht="53.25" customHeight="1">
      <c r="A47" s="1037"/>
      <c r="B47" s="1038" t="s">
        <v>104</v>
      </c>
      <c r="C47" s="1014" t="s">
        <v>503</v>
      </c>
      <c r="D47" s="1014" t="s">
        <v>117</v>
      </c>
      <c r="E47" s="1015">
        <v>8485500</v>
      </c>
      <c r="F47" s="1015">
        <v>4025500</v>
      </c>
      <c r="G47" s="736">
        <v>0</v>
      </c>
      <c r="H47" s="1017">
        <v>0</v>
      </c>
      <c r="I47" s="1018">
        <f t="shared" si="1"/>
        <v>4025500</v>
      </c>
      <c r="J47" s="1017">
        <v>0</v>
      </c>
      <c r="K47" s="1018">
        <f t="shared" si="0"/>
        <v>8485500</v>
      </c>
      <c r="L47" s="1019"/>
      <c r="M47" s="1025"/>
    </row>
    <row r="48" spans="1:14" s="800" customFormat="1" ht="63" customHeight="1">
      <c r="A48" s="1035">
        <v>10</v>
      </c>
      <c r="B48" s="1036"/>
      <c r="C48" s="1007" t="s">
        <v>156</v>
      </c>
      <c r="D48" s="1008"/>
      <c r="E48" s="1009">
        <f>E49</f>
        <v>6569000</v>
      </c>
      <c r="F48" s="1009">
        <f>F49</f>
        <v>1914000</v>
      </c>
      <c r="G48" s="1009">
        <f>G49</f>
        <v>0</v>
      </c>
      <c r="H48" s="1010">
        <v>0</v>
      </c>
      <c r="I48" s="1009">
        <f t="shared" si="1"/>
        <v>1914000</v>
      </c>
      <c r="J48" s="1010">
        <v>0</v>
      </c>
      <c r="K48" s="1009">
        <f t="shared" si="0"/>
        <v>6569000</v>
      </c>
      <c r="L48" s="1010"/>
      <c r="M48" s="1011"/>
    </row>
    <row r="49" spans="1:14" ht="90.75" customHeight="1">
      <c r="A49" s="1037"/>
      <c r="B49" s="1038" t="s">
        <v>104</v>
      </c>
      <c r="C49" s="1014" t="s">
        <v>157</v>
      </c>
      <c r="D49" s="1014" t="s">
        <v>117</v>
      </c>
      <c r="E49" s="1015">
        <v>6569000</v>
      </c>
      <c r="F49" s="1015">
        <v>1914000</v>
      </c>
      <c r="G49" s="418">
        <v>0</v>
      </c>
      <c r="H49" s="1017">
        <v>0</v>
      </c>
      <c r="I49" s="1018">
        <f t="shared" si="1"/>
        <v>1914000</v>
      </c>
      <c r="J49" s="1017">
        <v>0</v>
      </c>
      <c r="K49" s="1018">
        <f t="shared" si="0"/>
        <v>6569000</v>
      </c>
      <c r="L49" s="1019"/>
      <c r="M49" s="1025"/>
    </row>
    <row r="50" spans="1:14" s="799" customFormat="1" ht="46.5" customHeight="1">
      <c r="A50" s="1125">
        <v>3</v>
      </c>
      <c r="B50" s="1126"/>
      <c r="C50" s="1000" t="s">
        <v>140</v>
      </c>
      <c r="D50" s="1000"/>
      <c r="E50" s="1002">
        <f>E51</f>
        <v>71694200</v>
      </c>
      <c r="F50" s="1002">
        <f>F51</f>
        <v>29249200</v>
      </c>
      <c r="G50" s="1002">
        <f>G51</f>
        <v>15455000</v>
      </c>
      <c r="H50" s="1003">
        <f>H51</f>
        <v>52.84</v>
      </c>
      <c r="I50" s="1002">
        <f t="shared" si="1"/>
        <v>13794200</v>
      </c>
      <c r="J50" s="1003">
        <f>N50-H50</f>
        <v>47.16</v>
      </c>
      <c r="K50" s="1002">
        <f t="shared" si="0"/>
        <v>56239200</v>
      </c>
      <c r="L50" s="1003"/>
      <c r="M50" s="1034"/>
      <c r="N50" s="799">
        <v>100</v>
      </c>
    </row>
    <row r="51" spans="1:14" s="800" customFormat="1" ht="31" customHeight="1">
      <c r="A51" s="1035">
        <v>11</v>
      </c>
      <c r="B51" s="1036"/>
      <c r="C51" s="1007" t="s">
        <v>141</v>
      </c>
      <c r="D51" s="1008"/>
      <c r="E51" s="1009">
        <f>E52+E53</f>
        <v>71694200</v>
      </c>
      <c r="F51" s="1009">
        <f>F52+F53</f>
        <v>29249200</v>
      </c>
      <c r="G51" s="1009">
        <f>G52+G53</f>
        <v>15455000</v>
      </c>
      <c r="H51" s="1010">
        <v>52.84</v>
      </c>
      <c r="I51" s="1009">
        <f t="shared" si="1"/>
        <v>13794200</v>
      </c>
      <c r="J51" s="1010">
        <f>N50-H51</f>
        <v>47.16</v>
      </c>
      <c r="K51" s="1009">
        <f t="shared" si="0"/>
        <v>56239200</v>
      </c>
      <c r="L51" s="1010"/>
      <c r="M51" s="1011"/>
    </row>
    <row r="52" spans="1:14" ht="57" customHeight="1">
      <c r="A52" s="1037"/>
      <c r="B52" s="1038" t="s">
        <v>104</v>
      </c>
      <c r="C52" s="1014" t="s">
        <v>142</v>
      </c>
      <c r="D52" s="1014" t="s">
        <v>143</v>
      </c>
      <c r="E52" s="1015">
        <v>13720200</v>
      </c>
      <c r="F52" s="1015">
        <v>13720200</v>
      </c>
      <c r="G52" s="6">
        <v>12815000</v>
      </c>
      <c r="H52" s="1017">
        <v>93.4</v>
      </c>
      <c r="I52" s="1018">
        <f t="shared" si="1"/>
        <v>905200</v>
      </c>
      <c r="J52" s="1019">
        <f>N50-H52</f>
        <v>6.5999999999999943</v>
      </c>
      <c r="K52" s="1018">
        <f t="shared" si="0"/>
        <v>905200</v>
      </c>
      <c r="L52" s="1019"/>
      <c r="M52" s="1022"/>
    </row>
    <row r="53" spans="1:14" ht="48" customHeight="1">
      <c r="A53" s="1037"/>
      <c r="B53" s="1038" t="s">
        <v>106</v>
      </c>
      <c r="C53" s="1014" t="s">
        <v>144</v>
      </c>
      <c r="D53" s="1014" t="s">
        <v>514</v>
      </c>
      <c r="E53" s="1015">
        <v>57974000</v>
      </c>
      <c r="F53" s="1015">
        <v>15529000</v>
      </c>
      <c r="G53" s="6">
        <v>2640000</v>
      </c>
      <c r="H53" s="1017">
        <v>17</v>
      </c>
      <c r="I53" s="1018">
        <f t="shared" si="1"/>
        <v>12889000</v>
      </c>
      <c r="J53" s="1019">
        <f>N53-H53</f>
        <v>83</v>
      </c>
      <c r="K53" s="1018">
        <f t="shared" si="0"/>
        <v>55334000</v>
      </c>
      <c r="L53" s="1019"/>
      <c r="M53" s="1025"/>
      <c r="N53" s="10">
        <v>100</v>
      </c>
    </row>
    <row r="54" spans="1:14" s="799" customFormat="1" ht="48" customHeight="1">
      <c r="A54" s="1125">
        <v>4</v>
      </c>
      <c r="B54" s="1126"/>
      <c r="C54" s="1039" t="s">
        <v>54</v>
      </c>
      <c r="D54" s="1040"/>
      <c r="E54" s="1041">
        <f>E55</f>
        <v>21364000</v>
      </c>
      <c r="F54" s="1041">
        <f>F55</f>
        <v>6751000</v>
      </c>
      <c r="G54" s="1041">
        <f>G55</f>
        <v>3070000</v>
      </c>
      <c r="H54" s="1003">
        <f>H55</f>
        <v>45.48</v>
      </c>
      <c r="I54" s="1002">
        <f t="shared" si="1"/>
        <v>3681000</v>
      </c>
      <c r="J54" s="1003">
        <f>N53-H54</f>
        <v>54.52</v>
      </c>
      <c r="K54" s="1002">
        <f t="shared" si="0"/>
        <v>18294000</v>
      </c>
      <c r="L54" s="1003"/>
      <c r="M54" s="1042"/>
    </row>
    <row r="55" spans="1:14" s="800" customFormat="1" ht="48" customHeight="1">
      <c r="A55" s="1043">
        <v>12</v>
      </c>
      <c r="B55" s="1044"/>
      <c r="C55" s="1045" t="s">
        <v>55</v>
      </c>
      <c r="D55" s="1046"/>
      <c r="E55" s="1047">
        <f>E56+E57</f>
        <v>21364000</v>
      </c>
      <c r="F55" s="1047">
        <f>F56+F57</f>
        <v>6751000</v>
      </c>
      <c r="G55" s="1047">
        <f>G56+G57</f>
        <v>3070000</v>
      </c>
      <c r="H55" s="1010">
        <v>45.48</v>
      </c>
      <c r="I55" s="1009">
        <f t="shared" si="1"/>
        <v>3681000</v>
      </c>
      <c r="J55" s="1010">
        <f>N58-H55</f>
        <v>54.52</v>
      </c>
      <c r="K55" s="1009">
        <f t="shared" si="0"/>
        <v>18294000</v>
      </c>
      <c r="L55" s="1010"/>
      <c r="M55" s="1048"/>
    </row>
    <row r="56" spans="1:14" s="16" customFormat="1" ht="38.5" customHeight="1">
      <c r="A56" s="1049"/>
      <c r="B56" s="1050" t="s">
        <v>104</v>
      </c>
      <c r="C56" s="1024" t="s">
        <v>145</v>
      </c>
      <c r="D56" s="1095" t="s">
        <v>146</v>
      </c>
      <c r="E56" s="1051">
        <v>13276000</v>
      </c>
      <c r="F56" s="1051">
        <v>4381000</v>
      </c>
      <c r="G56" s="371">
        <v>2450000</v>
      </c>
      <c r="H56" s="1017">
        <v>55.93</v>
      </c>
      <c r="I56" s="1018">
        <f t="shared" si="1"/>
        <v>1931000</v>
      </c>
      <c r="J56" s="1019">
        <f>N58-H56</f>
        <v>44.07</v>
      </c>
      <c r="K56" s="1018">
        <f t="shared" si="0"/>
        <v>10826000</v>
      </c>
      <c r="L56" s="1019"/>
      <c r="M56" s="1052"/>
    </row>
    <row r="57" spans="1:14" s="16" customFormat="1" ht="48" customHeight="1">
      <c r="A57" s="1049"/>
      <c r="B57" s="1050" t="s">
        <v>106</v>
      </c>
      <c r="C57" s="1024" t="s">
        <v>147</v>
      </c>
      <c r="D57" s="1096"/>
      <c r="E57" s="1051">
        <v>8088000</v>
      </c>
      <c r="F57" s="1051">
        <v>2370000</v>
      </c>
      <c r="G57" s="353">
        <v>620000</v>
      </c>
      <c r="H57" s="1017">
        <v>26.16</v>
      </c>
      <c r="I57" s="1018">
        <f t="shared" si="1"/>
        <v>1750000</v>
      </c>
      <c r="J57" s="1019">
        <f>N58-H57</f>
        <v>73.84</v>
      </c>
      <c r="K57" s="1018">
        <f t="shared" si="0"/>
        <v>7468000</v>
      </c>
      <c r="L57" s="1019"/>
      <c r="M57" s="1052"/>
    </row>
    <row r="58" spans="1:14" s="799" customFormat="1" ht="53.25" customHeight="1">
      <c r="A58" s="1127" t="s">
        <v>124</v>
      </c>
      <c r="B58" s="1128"/>
      <c r="C58" s="1039" t="s">
        <v>148</v>
      </c>
      <c r="D58" s="1039"/>
      <c r="E58" s="1041">
        <f t="shared" ref="E58:H59" si="2">E59</f>
        <v>29723000</v>
      </c>
      <c r="F58" s="1041">
        <f t="shared" si="2"/>
        <v>10335000</v>
      </c>
      <c r="G58" s="1041">
        <f t="shared" si="2"/>
        <v>5585000</v>
      </c>
      <c r="H58" s="1003">
        <f t="shared" si="2"/>
        <v>54.04</v>
      </c>
      <c r="I58" s="1002">
        <f t="shared" si="1"/>
        <v>4750000</v>
      </c>
      <c r="J58" s="1003">
        <f>N58-H58</f>
        <v>45.96</v>
      </c>
      <c r="K58" s="1002">
        <f t="shared" si="0"/>
        <v>24138000</v>
      </c>
      <c r="L58" s="1003"/>
      <c r="M58" s="1042"/>
      <c r="N58" s="799">
        <v>100</v>
      </c>
    </row>
    <row r="59" spans="1:14" s="800" customFormat="1" ht="78" customHeight="1">
      <c r="A59" s="1035">
        <v>13</v>
      </c>
      <c r="B59" s="1036"/>
      <c r="C59" s="1007" t="s">
        <v>149</v>
      </c>
      <c r="D59" s="1008"/>
      <c r="E59" s="1047">
        <f t="shared" si="2"/>
        <v>29723000</v>
      </c>
      <c r="F59" s="1047">
        <f t="shared" si="2"/>
        <v>10335000</v>
      </c>
      <c r="G59" s="1009">
        <f t="shared" si="2"/>
        <v>5585000</v>
      </c>
      <c r="H59" s="1010">
        <f t="shared" si="2"/>
        <v>54.04</v>
      </c>
      <c r="I59" s="1009">
        <f t="shared" si="1"/>
        <v>4750000</v>
      </c>
      <c r="J59" s="1010">
        <f>N58-H59</f>
        <v>45.96</v>
      </c>
      <c r="K59" s="1009">
        <f t="shared" si="0"/>
        <v>24138000</v>
      </c>
      <c r="L59" s="1010"/>
      <c r="M59" s="1053"/>
    </row>
    <row r="60" spans="1:14" ht="51" customHeight="1">
      <c r="A60" s="1037"/>
      <c r="B60" s="1038" t="s">
        <v>104</v>
      </c>
      <c r="C60" s="1014" t="s">
        <v>150</v>
      </c>
      <c r="D60" s="1014" t="s">
        <v>281</v>
      </c>
      <c r="E60" s="1015">
        <v>29723000</v>
      </c>
      <c r="F60" s="1015">
        <v>10335000</v>
      </c>
      <c r="G60" s="353">
        <v>5585000</v>
      </c>
      <c r="H60" s="1017">
        <v>54.04</v>
      </c>
      <c r="I60" s="1018">
        <f t="shared" si="1"/>
        <v>4750000</v>
      </c>
      <c r="J60" s="1019">
        <f>N63-H60</f>
        <v>45.96</v>
      </c>
      <c r="K60" s="1018">
        <f t="shared" si="0"/>
        <v>24138000</v>
      </c>
      <c r="L60" s="1019"/>
      <c r="M60" s="1030"/>
    </row>
    <row r="61" spans="1:14" s="799" customFormat="1" ht="54" customHeight="1">
      <c r="A61" s="1054">
        <v>6</v>
      </c>
      <c r="B61" s="1055"/>
      <c r="C61" s="1056" t="s">
        <v>62</v>
      </c>
      <c r="D61" s="1001"/>
      <c r="E61" s="1057">
        <f>E62</f>
        <v>28349500</v>
      </c>
      <c r="F61" s="1057">
        <f>F62</f>
        <v>8165500</v>
      </c>
      <c r="G61" s="1057">
        <f>G62</f>
        <v>0</v>
      </c>
      <c r="H61" s="1003">
        <v>0</v>
      </c>
      <c r="I61" s="1002">
        <f t="shared" si="1"/>
        <v>8165500</v>
      </c>
      <c r="J61" s="1003">
        <v>0</v>
      </c>
      <c r="K61" s="1002">
        <f t="shared" si="0"/>
        <v>28349500</v>
      </c>
      <c r="L61" s="1003">
        <v>0</v>
      </c>
      <c r="M61" s="1058"/>
    </row>
    <row r="62" spans="1:14" s="800" customFormat="1" ht="66" customHeight="1">
      <c r="A62" s="1035">
        <v>14</v>
      </c>
      <c r="B62" s="1036"/>
      <c r="C62" s="1007" t="s">
        <v>151</v>
      </c>
      <c r="D62" s="1008"/>
      <c r="E62" s="1009">
        <f>E63+E64</f>
        <v>28349500</v>
      </c>
      <c r="F62" s="1009">
        <f>F63+F64</f>
        <v>8165500</v>
      </c>
      <c r="G62" s="1059">
        <f>G63+G64</f>
        <v>0</v>
      </c>
      <c r="H62" s="1010">
        <v>0</v>
      </c>
      <c r="I62" s="1009">
        <f t="shared" si="1"/>
        <v>8165500</v>
      </c>
      <c r="J62" s="1010">
        <v>0</v>
      </c>
      <c r="K62" s="1009">
        <f t="shared" si="0"/>
        <v>28349500</v>
      </c>
      <c r="L62" s="1010">
        <v>0</v>
      </c>
      <c r="M62" s="1011"/>
    </row>
    <row r="63" spans="1:14" ht="36" customHeight="1">
      <c r="A63" s="1037"/>
      <c r="B63" s="1038" t="s">
        <v>104</v>
      </c>
      <c r="C63" s="1014" t="s">
        <v>152</v>
      </c>
      <c r="D63" s="1014" t="s">
        <v>281</v>
      </c>
      <c r="E63" s="1015">
        <v>18248000</v>
      </c>
      <c r="F63" s="1015">
        <v>4925500</v>
      </c>
      <c r="G63" s="371">
        <v>0</v>
      </c>
      <c r="H63" s="1017">
        <v>0</v>
      </c>
      <c r="I63" s="1018">
        <f t="shared" si="1"/>
        <v>4925500</v>
      </c>
      <c r="J63" s="1017">
        <v>0</v>
      </c>
      <c r="K63" s="1018">
        <f t="shared" si="0"/>
        <v>18248000</v>
      </c>
      <c r="L63" s="1017">
        <v>0</v>
      </c>
      <c r="M63" s="1020"/>
      <c r="N63" s="10">
        <v>100</v>
      </c>
    </row>
    <row r="64" spans="1:14" ht="54.75" customHeight="1">
      <c r="A64" s="1060"/>
      <c r="B64" s="1061" t="s">
        <v>106</v>
      </c>
      <c r="C64" s="1024" t="s">
        <v>153</v>
      </c>
      <c r="D64" s="1062" t="s">
        <v>143</v>
      </c>
      <c r="E64" s="1063">
        <v>10101500</v>
      </c>
      <c r="F64" s="1063">
        <v>3240000</v>
      </c>
      <c r="G64" s="353">
        <v>0</v>
      </c>
      <c r="H64" s="1017">
        <v>0</v>
      </c>
      <c r="I64" s="1018">
        <f t="shared" si="1"/>
        <v>3240000</v>
      </c>
      <c r="J64" s="1017">
        <v>0</v>
      </c>
      <c r="K64" s="1018">
        <f t="shared" si="0"/>
        <v>10101500</v>
      </c>
      <c r="L64" s="1017">
        <v>0</v>
      </c>
      <c r="M64" s="1052"/>
    </row>
    <row r="65" spans="1:13" ht="4.5" customHeight="1">
      <c r="A65" s="1064"/>
      <c r="B65" s="1065"/>
      <c r="C65" s="1066"/>
      <c r="D65" s="1066"/>
      <c r="E65" s="1016"/>
      <c r="F65" s="1015"/>
      <c r="G65" s="1015"/>
      <c r="H65" s="1017"/>
      <c r="I65" s="1018"/>
      <c r="J65" s="1067"/>
      <c r="K65" s="1022"/>
      <c r="L65" s="1067"/>
      <c r="M65" s="1068"/>
    </row>
    <row r="66" spans="1:13" s="802" customFormat="1" ht="20.25" customHeight="1">
      <c r="A66" s="1117" t="s">
        <v>154</v>
      </c>
      <c r="B66" s="1118"/>
      <c r="C66" s="1119"/>
      <c r="D66" s="1069"/>
      <c r="E66" s="1070">
        <f>E12+E45+E50+E54+E58+E61</f>
        <v>2670877206</v>
      </c>
      <c r="F66" s="1070">
        <f>F12+F45+F50+F54+F58+F61</f>
        <v>921402832</v>
      </c>
      <c r="G66" s="1070">
        <f>G12+G45+G50+G54+G58+G61</f>
        <v>261498037</v>
      </c>
      <c r="H66" s="1071">
        <v>31.73</v>
      </c>
      <c r="I66" s="1070">
        <f>F66-G66</f>
        <v>659904795</v>
      </c>
      <c r="J66" s="1072">
        <f>N63-H66</f>
        <v>68.27</v>
      </c>
      <c r="K66" s="1070">
        <f>E66-G66</f>
        <v>2409379169</v>
      </c>
      <c r="L66" s="1072">
        <v>90.21</v>
      </c>
      <c r="M66" s="1073"/>
    </row>
    <row r="67" spans="1:13">
      <c r="B67" s="19"/>
      <c r="C67" s="20"/>
      <c r="D67" s="20"/>
      <c r="E67" s="20"/>
      <c r="F67" s="21"/>
      <c r="G67" s="22"/>
      <c r="H67" s="23"/>
      <c r="I67" s="795"/>
      <c r="J67" s="24"/>
      <c r="L67" s="25"/>
    </row>
    <row r="68" spans="1:13" ht="13">
      <c r="B68" s="19"/>
      <c r="D68" s="26"/>
      <c r="E68" s="26"/>
      <c r="F68" s="27"/>
      <c r="G68" s="166"/>
      <c r="H68" s="30">
        <f>G66/F66*100</f>
        <v>28.380424708744545</v>
      </c>
      <c r="I68" s="27"/>
      <c r="J68" s="10"/>
      <c r="K68" s="1094" t="s">
        <v>518</v>
      </c>
      <c r="L68" s="1094"/>
      <c r="M68" s="1094"/>
    </row>
    <row r="69" spans="1:13" ht="13">
      <c r="B69" s="19"/>
      <c r="D69" s="26"/>
      <c r="E69" s="31">
        <f>G66/F66*100</f>
        <v>28.380424708744545</v>
      </c>
      <c r="F69" s="27" t="s">
        <v>155</v>
      </c>
      <c r="G69" s="167">
        <f>G66/E66*100</f>
        <v>9.7907173123705178</v>
      </c>
      <c r="H69" s="260">
        <f>G66/E66*100%</f>
        <v>9.7907173123705185E-2</v>
      </c>
      <c r="I69" s="27"/>
      <c r="J69" s="10"/>
      <c r="K69" s="1092" t="s">
        <v>380</v>
      </c>
      <c r="L69" s="1092"/>
      <c r="M69" s="1092"/>
    </row>
    <row r="70" spans="1:13" ht="13">
      <c r="B70" s="19"/>
      <c r="C70" s="16"/>
      <c r="D70" s="26"/>
      <c r="E70" s="26"/>
      <c r="F70" s="27"/>
      <c r="G70" s="168"/>
      <c r="H70" s="27"/>
      <c r="I70" s="27"/>
      <c r="J70" s="10"/>
      <c r="K70" s="798"/>
      <c r="L70" s="681" t="s">
        <v>231</v>
      </c>
      <c r="M70" s="993"/>
    </row>
    <row r="71" spans="1:13" ht="13">
      <c r="B71" s="19"/>
      <c r="D71" s="26"/>
      <c r="E71" s="26"/>
      <c r="F71" s="27"/>
      <c r="G71" s="261">
        <v>312268827</v>
      </c>
      <c r="H71" s="27"/>
      <c r="I71" s="27"/>
      <c r="J71" s="10"/>
      <c r="K71" s="798"/>
      <c r="L71" s="681"/>
      <c r="M71" s="681"/>
    </row>
    <row r="72" spans="1:13" ht="13">
      <c r="B72" s="19"/>
      <c r="D72" s="28">
        <f>K66+G66</f>
        <v>2670877206</v>
      </c>
      <c r="E72" s="26"/>
      <c r="F72" s="27"/>
      <c r="G72" s="27"/>
      <c r="H72" s="27"/>
      <c r="I72" s="27"/>
      <c r="J72" s="10"/>
      <c r="K72" s="798"/>
      <c r="L72" s="681"/>
      <c r="M72" s="681"/>
    </row>
    <row r="73" spans="1:13" ht="13">
      <c r="B73" s="19"/>
      <c r="D73" s="26">
        <f>D71</f>
        <v>0</v>
      </c>
      <c r="E73" s="26"/>
      <c r="F73" s="27"/>
      <c r="G73" s="169">
        <f>G66/E66*100</f>
        <v>9.7907173123705178</v>
      </c>
      <c r="H73" s="27"/>
      <c r="I73" s="27"/>
      <c r="J73" s="10"/>
      <c r="K73" s="1093" t="s">
        <v>417</v>
      </c>
      <c r="L73" s="1093"/>
      <c r="M73" s="1093"/>
    </row>
    <row r="74" spans="1:13" ht="13">
      <c r="B74" s="19"/>
      <c r="D74" s="26"/>
      <c r="E74" s="26"/>
      <c r="F74" s="27"/>
      <c r="G74" s="27"/>
      <c r="H74" s="27">
        <f>G66/E66*100</f>
        <v>9.7907173123705178</v>
      </c>
      <c r="I74" s="27"/>
      <c r="J74" s="10"/>
      <c r="K74" s="1094" t="s">
        <v>543</v>
      </c>
      <c r="L74" s="1094"/>
      <c r="M74" s="1094"/>
    </row>
    <row r="75" spans="1:13" ht="13">
      <c r="B75" s="19"/>
      <c r="F75" s="27"/>
      <c r="G75" s="27">
        <v>284633517</v>
      </c>
      <c r="H75" s="27"/>
      <c r="I75" s="27"/>
      <c r="J75" s="10"/>
      <c r="K75" s="1094" t="s">
        <v>544</v>
      </c>
      <c r="L75" s="1094"/>
      <c r="M75" s="1094"/>
    </row>
    <row r="76" spans="1:13">
      <c r="B76" s="19"/>
      <c r="F76" s="26"/>
      <c r="G76" s="26"/>
      <c r="H76" s="26"/>
      <c r="I76" s="16"/>
      <c r="J76" s="10"/>
      <c r="L76" s="10"/>
    </row>
    <row r="77" spans="1:13">
      <c r="B77" s="19"/>
      <c r="F77" s="26">
        <v>2345484802</v>
      </c>
      <c r="G77" s="26">
        <v>1914380370</v>
      </c>
      <c r="H77" s="26">
        <v>81.62</v>
      </c>
      <c r="I77" s="16"/>
      <c r="J77" s="10"/>
      <c r="L77" s="10"/>
    </row>
    <row r="78" spans="1:13">
      <c r="B78" s="19"/>
      <c r="F78" s="26"/>
      <c r="G78" s="28"/>
      <c r="H78" s="170"/>
    </row>
    <row r="79" spans="1:13">
      <c r="B79" s="19"/>
      <c r="F79" s="26"/>
      <c r="G79" s="28"/>
      <c r="H79" s="170"/>
    </row>
    <row r="80" spans="1:13">
      <c r="B80" s="19"/>
      <c r="E80" s="26">
        <v>1914380370</v>
      </c>
      <c r="F80" s="26"/>
      <c r="G80" s="28"/>
      <c r="H80" s="170"/>
    </row>
    <row r="81" spans="2:9">
      <c r="B81" s="19"/>
      <c r="F81" s="26"/>
      <c r="G81" s="28"/>
      <c r="H81" s="170"/>
    </row>
    <row r="82" spans="2:9">
      <c r="F82" s="26"/>
      <c r="G82" s="28">
        <v>666522801</v>
      </c>
    </row>
    <row r="83" spans="2:9">
      <c r="G83" s="13"/>
      <c r="I83" s="797"/>
    </row>
  </sheetData>
  <mergeCells count="32">
    <mergeCell ref="K75:M75"/>
    <mergeCell ref="A10:B10"/>
    <mergeCell ref="A11:B11"/>
    <mergeCell ref="A12:B12"/>
    <mergeCell ref="A66:C66"/>
    <mergeCell ref="D19:D20"/>
    <mergeCell ref="D24:D25"/>
    <mergeCell ref="D27:D33"/>
    <mergeCell ref="D38:D40"/>
    <mergeCell ref="D42:D44"/>
    <mergeCell ref="A45:B45"/>
    <mergeCell ref="A50:B50"/>
    <mergeCell ref="A54:B54"/>
    <mergeCell ref="D56:D57"/>
    <mergeCell ref="A58:B58"/>
    <mergeCell ref="K68:M68"/>
    <mergeCell ref="K69:M69"/>
    <mergeCell ref="K73:M73"/>
    <mergeCell ref="K74:M74"/>
    <mergeCell ref="D14:D17"/>
    <mergeCell ref="A3:M3"/>
    <mergeCell ref="A4:M4"/>
    <mergeCell ref="A5:M5"/>
    <mergeCell ref="A7:B9"/>
    <mergeCell ref="C7:C9"/>
    <mergeCell ref="D7:D9"/>
    <mergeCell ref="E7:E9"/>
    <mergeCell ref="F7:F9"/>
    <mergeCell ref="G7:H8"/>
    <mergeCell ref="I7:J8"/>
    <mergeCell ref="K7:L8"/>
    <mergeCell ref="M7:M9"/>
  </mergeCells>
  <phoneticPr fontId="104" type="noConversion"/>
  <printOptions horizontalCentered="1"/>
  <pageMargins left="0.25" right="0.5" top="0.75" bottom="0.25" header="0.3" footer="0.3"/>
  <pageSetup paperSize="5" scale="75" orientation="landscape" horizontalDpi="360" verticalDpi="360" r:id="rId1"/>
  <rowBreaks count="3" manualBreakCount="3">
    <brk id="22" max="16383" man="1"/>
    <brk id="40" max="16383" man="1"/>
    <brk id="59" max="12"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IV25"/>
  <sheetViews>
    <sheetView zoomScale="43" zoomScaleNormal="50" workbookViewId="0">
      <pane ySplit="8" topLeftCell="A12" activePane="bottomLeft" state="frozen"/>
      <selection pane="bottomLeft" activeCell="M15" sqref="M15"/>
    </sheetView>
  </sheetViews>
  <sheetFormatPr defaultColWidth="9.1796875" defaultRowHeight="14.5"/>
  <cols>
    <col min="1" max="1" width="9.1796875" style="165"/>
    <col min="2" max="2" width="39" style="165" customWidth="1"/>
    <col min="3" max="3" width="21.6328125" style="165" customWidth="1"/>
    <col min="4" max="4" width="14.1796875" style="165" customWidth="1"/>
    <col min="5" max="5" width="25.08984375" style="165" customWidth="1"/>
    <col min="6" max="6" width="12.36328125" style="165" customWidth="1"/>
    <col min="7" max="7" width="13.81640625" style="165" customWidth="1"/>
    <col min="8" max="8" width="16.81640625" style="165" customWidth="1"/>
    <col min="9" max="12" width="9.1796875" style="165"/>
    <col min="13" max="13" width="21.90625" style="165" customWidth="1"/>
    <col min="14" max="14" width="15.26953125" style="165" customWidth="1"/>
    <col min="15" max="15" width="8.7265625" style="165" customWidth="1"/>
    <col min="16" max="16" width="28.26953125" style="165" customWidth="1"/>
    <col min="17" max="16384" width="9.1796875" style="165"/>
  </cols>
  <sheetData>
    <row r="1" spans="1:256" s="104" customFormat="1" ht="20">
      <c r="A1" s="1139" t="s">
        <v>235</v>
      </c>
      <c r="B1" s="1139"/>
      <c r="C1" s="1139"/>
      <c r="D1" s="1139"/>
      <c r="E1" s="1139"/>
      <c r="F1" s="1139"/>
      <c r="G1" s="1139"/>
      <c r="H1" s="1139"/>
      <c r="I1" s="1139"/>
      <c r="J1" s="1139"/>
      <c r="K1" s="1139"/>
      <c r="L1" s="1139"/>
      <c r="M1" s="1139"/>
      <c r="N1" s="1139"/>
      <c r="O1" s="1139"/>
      <c r="P1" s="1139"/>
      <c r="Q1" s="103"/>
      <c r="R1" s="103"/>
      <c r="S1" s="103"/>
      <c r="T1" s="103"/>
      <c r="U1" s="103"/>
      <c r="V1" s="103"/>
      <c r="W1" s="103"/>
      <c r="X1" s="103"/>
      <c r="Y1" s="103"/>
      <c r="Z1" s="103"/>
      <c r="AA1" s="103"/>
      <c r="AB1" s="103"/>
      <c r="AC1" s="103"/>
      <c r="AD1" s="103"/>
      <c r="AE1" s="103"/>
      <c r="AF1" s="103"/>
      <c r="AG1" s="103"/>
      <c r="AH1" s="103"/>
      <c r="AI1" s="103"/>
      <c r="AJ1" s="103"/>
      <c r="AK1" s="103"/>
      <c r="AL1" s="103"/>
      <c r="AM1" s="103"/>
      <c r="AN1" s="103"/>
      <c r="AO1" s="103"/>
      <c r="AP1" s="103"/>
      <c r="AQ1" s="103"/>
      <c r="AR1" s="103"/>
      <c r="AS1" s="103"/>
      <c r="AT1" s="103"/>
      <c r="AU1" s="103"/>
      <c r="AV1" s="103"/>
      <c r="AW1" s="103"/>
      <c r="AX1" s="103"/>
      <c r="AY1" s="103"/>
      <c r="AZ1" s="103"/>
      <c r="BA1" s="103"/>
      <c r="BB1" s="103"/>
      <c r="BC1" s="103"/>
      <c r="BD1" s="103"/>
      <c r="BE1" s="103"/>
      <c r="BF1" s="103"/>
      <c r="BG1" s="103"/>
      <c r="BH1" s="103"/>
      <c r="BI1" s="103"/>
      <c r="BJ1" s="103"/>
      <c r="BK1" s="103"/>
      <c r="BL1" s="103"/>
      <c r="BM1" s="103"/>
      <c r="BN1" s="103"/>
      <c r="BO1" s="103"/>
      <c r="BP1" s="103"/>
      <c r="BQ1" s="103"/>
      <c r="BR1" s="103"/>
      <c r="BS1" s="103"/>
      <c r="BT1" s="103"/>
      <c r="BU1" s="103"/>
      <c r="BV1" s="103"/>
      <c r="BW1" s="103"/>
      <c r="BX1" s="103"/>
      <c r="BY1" s="103"/>
      <c r="BZ1" s="103"/>
      <c r="CA1" s="103"/>
      <c r="CB1" s="103"/>
      <c r="CC1" s="103"/>
      <c r="CD1" s="103"/>
      <c r="CE1" s="103"/>
      <c r="CF1" s="103"/>
      <c r="CG1" s="103"/>
      <c r="CH1" s="103"/>
      <c r="CI1" s="103"/>
      <c r="CJ1" s="103"/>
      <c r="CK1" s="103"/>
      <c r="CL1" s="103"/>
      <c r="CM1" s="103"/>
      <c r="CN1" s="103"/>
      <c r="CO1" s="103"/>
      <c r="CP1" s="103"/>
      <c r="CQ1" s="103"/>
      <c r="CR1" s="103"/>
      <c r="CS1" s="103"/>
      <c r="CT1" s="103"/>
      <c r="CU1" s="103"/>
      <c r="CV1" s="103"/>
      <c r="CW1" s="103"/>
      <c r="CX1" s="103"/>
      <c r="CY1" s="103"/>
      <c r="CZ1" s="103"/>
      <c r="DA1" s="103"/>
      <c r="DB1" s="103"/>
      <c r="DC1" s="103"/>
      <c r="DD1" s="103"/>
      <c r="DE1" s="103"/>
      <c r="DF1" s="103"/>
      <c r="DG1" s="103"/>
      <c r="DH1" s="103"/>
      <c r="DI1" s="103"/>
      <c r="DJ1" s="103"/>
      <c r="DK1" s="103"/>
      <c r="DL1" s="103"/>
      <c r="DM1" s="103"/>
      <c r="DN1" s="103"/>
      <c r="DO1" s="103"/>
      <c r="DP1" s="103"/>
      <c r="DQ1" s="103"/>
      <c r="DR1" s="103"/>
      <c r="DS1" s="103"/>
      <c r="DT1" s="103"/>
      <c r="DU1" s="103"/>
      <c r="DV1" s="103"/>
      <c r="DW1" s="103"/>
      <c r="DX1" s="103"/>
      <c r="DY1" s="103"/>
      <c r="DZ1" s="103"/>
      <c r="EA1" s="103"/>
      <c r="EB1" s="103"/>
      <c r="EC1" s="103"/>
      <c r="ED1" s="103"/>
      <c r="EE1" s="103"/>
      <c r="EF1" s="103"/>
      <c r="EG1" s="103"/>
      <c r="EH1" s="103"/>
      <c r="EI1" s="103"/>
      <c r="EJ1" s="103"/>
      <c r="EK1" s="103"/>
      <c r="EL1" s="103"/>
      <c r="EM1" s="103"/>
      <c r="EN1" s="103"/>
      <c r="EO1" s="103"/>
      <c r="EP1" s="103"/>
      <c r="EQ1" s="103"/>
      <c r="ER1" s="103"/>
      <c r="ES1" s="103"/>
      <c r="ET1" s="103"/>
      <c r="EU1" s="103"/>
      <c r="EV1" s="103"/>
      <c r="EW1" s="103"/>
      <c r="EX1" s="103"/>
      <c r="EY1" s="103"/>
      <c r="EZ1" s="103"/>
      <c r="FA1" s="103"/>
      <c r="FB1" s="103"/>
      <c r="FC1" s="103"/>
      <c r="FD1" s="103"/>
      <c r="FE1" s="103"/>
      <c r="FF1" s="103"/>
      <c r="FG1" s="103"/>
      <c r="FH1" s="103"/>
      <c r="FI1" s="103"/>
      <c r="FJ1" s="103"/>
      <c r="FK1" s="103"/>
      <c r="FL1" s="103"/>
      <c r="FM1" s="103"/>
      <c r="FN1" s="103"/>
      <c r="FO1" s="103"/>
      <c r="FP1" s="103"/>
      <c r="FQ1" s="103"/>
      <c r="FR1" s="103"/>
      <c r="FS1" s="103"/>
      <c r="FT1" s="103"/>
      <c r="FU1" s="103"/>
      <c r="FV1" s="103"/>
      <c r="FW1" s="103"/>
      <c r="FX1" s="103"/>
      <c r="FY1" s="103"/>
      <c r="FZ1" s="103"/>
      <c r="GA1" s="103"/>
      <c r="GB1" s="103"/>
      <c r="GC1" s="103"/>
      <c r="GD1" s="103"/>
      <c r="GE1" s="103"/>
      <c r="GF1" s="103"/>
      <c r="GG1" s="103"/>
      <c r="GH1" s="103"/>
      <c r="GI1" s="103"/>
      <c r="GJ1" s="103"/>
      <c r="GK1" s="103"/>
      <c r="GL1" s="103"/>
      <c r="GM1" s="103"/>
      <c r="GN1" s="103"/>
      <c r="GO1" s="103"/>
      <c r="GP1" s="103"/>
      <c r="GQ1" s="103"/>
      <c r="GR1" s="103"/>
      <c r="GS1" s="103"/>
      <c r="GT1" s="103"/>
      <c r="GU1" s="103"/>
      <c r="GV1" s="103"/>
      <c r="GW1" s="103"/>
      <c r="GX1" s="103"/>
      <c r="GY1" s="103"/>
      <c r="GZ1" s="103"/>
      <c r="HA1" s="103"/>
      <c r="HB1" s="103"/>
      <c r="HC1" s="103"/>
      <c r="HD1" s="103"/>
      <c r="HE1" s="103"/>
      <c r="HF1" s="103"/>
      <c r="HG1" s="103"/>
      <c r="HH1" s="103"/>
      <c r="HI1" s="103"/>
      <c r="HJ1" s="103"/>
      <c r="HK1" s="103"/>
      <c r="HL1" s="103"/>
      <c r="HM1" s="103"/>
      <c r="HN1" s="103"/>
      <c r="HO1" s="103"/>
      <c r="HP1" s="103"/>
      <c r="HQ1" s="103"/>
      <c r="HR1" s="103"/>
      <c r="HS1" s="103"/>
      <c r="HT1" s="103"/>
      <c r="HU1" s="103"/>
      <c r="HV1" s="103"/>
      <c r="HW1" s="103"/>
      <c r="HX1" s="103"/>
      <c r="HY1" s="103"/>
      <c r="HZ1" s="103"/>
      <c r="IA1" s="103"/>
      <c r="IB1" s="103"/>
      <c r="IC1" s="103"/>
      <c r="ID1" s="103"/>
      <c r="IE1" s="103"/>
      <c r="IF1" s="103"/>
      <c r="IG1" s="103"/>
      <c r="IH1" s="103"/>
      <c r="II1" s="103"/>
      <c r="IJ1" s="103"/>
      <c r="IK1" s="103"/>
      <c r="IL1" s="103"/>
      <c r="IM1" s="103"/>
      <c r="IN1" s="103"/>
      <c r="IO1" s="103"/>
      <c r="IP1" s="103"/>
      <c r="IQ1" s="103"/>
      <c r="IR1" s="103"/>
      <c r="IS1" s="103"/>
      <c r="IT1" s="103"/>
      <c r="IU1" s="103"/>
      <c r="IV1" s="103"/>
    </row>
    <row r="2" spans="1:256" s="104" customFormat="1" ht="20">
      <c r="A2" s="1140" t="s">
        <v>261</v>
      </c>
      <c r="B2" s="1140"/>
      <c r="C2" s="1140"/>
      <c r="D2" s="1140"/>
      <c r="E2" s="1140"/>
      <c r="F2" s="1140"/>
      <c r="G2" s="1140"/>
      <c r="H2" s="1140"/>
      <c r="I2" s="1140"/>
      <c r="J2" s="1140"/>
      <c r="K2" s="1140"/>
      <c r="L2" s="1140"/>
      <c r="M2" s="1140"/>
      <c r="N2" s="1140"/>
      <c r="O2" s="1140"/>
      <c r="P2" s="1140"/>
      <c r="Q2" s="103"/>
      <c r="R2" s="103"/>
      <c r="S2" s="103"/>
      <c r="T2" s="103"/>
      <c r="U2" s="103"/>
      <c r="V2" s="103"/>
      <c r="W2" s="103"/>
      <c r="X2" s="103"/>
      <c r="Y2" s="103"/>
      <c r="Z2" s="103"/>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103"/>
      <c r="BW2" s="103"/>
      <c r="BX2" s="103"/>
      <c r="BY2" s="103"/>
      <c r="BZ2" s="103"/>
      <c r="CA2" s="103"/>
      <c r="CB2" s="103"/>
      <c r="CC2" s="103"/>
      <c r="CD2" s="103"/>
      <c r="CE2" s="103"/>
      <c r="CF2" s="103"/>
      <c r="CG2" s="103"/>
      <c r="CH2" s="103"/>
      <c r="CI2" s="103"/>
      <c r="CJ2" s="103"/>
      <c r="CK2" s="103"/>
      <c r="CL2" s="103"/>
      <c r="CM2" s="103"/>
      <c r="CN2" s="103"/>
      <c r="CO2" s="103"/>
      <c r="CP2" s="103"/>
      <c r="CQ2" s="103"/>
      <c r="CR2" s="103"/>
      <c r="CS2" s="103"/>
      <c r="CT2" s="103"/>
      <c r="CU2" s="103"/>
      <c r="CV2" s="103"/>
      <c r="CW2" s="103"/>
      <c r="CX2" s="103"/>
      <c r="CY2" s="103"/>
      <c r="CZ2" s="103"/>
      <c r="DA2" s="103"/>
      <c r="DB2" s="103"/>
      <c r="DC2" s="103"/>
      <c r="DD2" s="103"/>
      <c r="DE2" s="103"/>
      <c r="DF2" s="103"/>
      <c r="DG2" s="103"/>
      <c r="DH2" s="103"/>
      <c r="DI2" s="103"/>
      <c r="DJ2" s="103"/>
      <c r="DK2" s="103"/>
      <c r="DL2" s="103"/>
      <c r="DM2" s="103"/>
      <c r="DN2" s="103"/>
      <c r="DO2" s="103"/>
      <c r="DP2" s="103"/>
      <c r="DQ2" s="103"/>
      <c r="DR2" s="103"/>
      <c r="DS2" s="103"/>
      <c r="DT2" s="103"/>
      <c r="DU2" s="103"/>
      <c r="DV2" s="103"/>
      <c r="DW2" s="103"/>
      <c r="DX2" s="103"/>
      <c r="DY2" s="103"/>
      <c r="DZ2" s="103"/>
      <c r="EA2" s="103"/>
      <c r="EB2" s="103"/>
      <c r="EC2" s="103"/>
      <c r="ED2" s="103"/>
      <c r="EE2" s="103"/>
      <c r="EF2" s="103"/>
      <c r="EG2" s="103"/>
      <c r="EH2" s="103"/>
      <c r="EI2" s="103"/>
      <c r="EJ2" s="103"/>
      <c r="EK2" s="103"/>
      <c r="EL2" s="103"/>
      <c r="EM2" s="103"/>
      <c r="EN2" s="103"/>
      <c r="EO2" s="103"/>
      <c r="EP2" s="103"/>
      <c r="EQ2" s="103"/>
      <c r="ER2" s="103"/>
      <c r="ES2" s="103"/>
      <c r="ET2" s="103"/>
      <c r="EU2" s="103"/>
      <c r="EV2" s="103"/>
      <c r="EW2" s="103"/>
      <c r="EX2" s="103"/>
      <c r="EY2" s="103"/>
      <c r="EZ2" s="103"/>
      <c r="FA2" s="103"/>
      <c r="FB2" s="103"/>
      <c r="FC2" s="103"/>
      <c r="FD2" s="103"/>
      <c r="FE2" s="103"/>
      <c r="FF2" s="103"/>
      <c r="FG2" s="103"/>
      <c r="FH2" s="103"/>
      <c r="FI2" s="103"/>
      <c r="FJ2" s="103"/>
      <c r="FK2" s="103"/>
      <c r="FL2" s="103"/>
      <c r="FM2" s="103"/>
      <c r="FN2" s="103"/>
      <c r="FO2" s="103"/>
      <c r="FP2" s="103"/>
      <c r="FQ2" s="103"/>
      <c r="FR2" s="103"/>
      <c r="FS2" s="103"/>
      <c r="FT2" s="103"/>
      <c r="FU2" s="103"/>
      <c r="FV2" s="103"/>
      <c r="FW2" s="103"/>
      <c r="FX2" s="103"/>
      <c r="FY2" s="103"/>
      <c r="FZ2" s="103"/>
      <c r="GA2" s="103"/>
      <c r="GB2" s="103"/>
      <c r="GC2" s="103"/>
      <c r="GD2" s="103"/>
      <c r="GE2" s="103"/>
      <c r="GF2" s="103"/>
      <c r="GG2" s="103"/>
      <c r="GH2" s="103"/>
      <c r="GI2" s="103"/>
      <c r="GJ2" s="103"/>
      <c r="GK2" s="103"/>
      <c r="GL2" s="103"/>
      <c r="GM2" s="103"/>
      <c r="GN2" s="103"/>
      <c r="GO2" s="103"/>
      <c r="GP2" s="103"/>
      <c r="GQ2" s="103"/>
      <c r="GR2" s="103"/>
      <c r="GS2" s="103"/>
      <c r="GT2" s="103"/>
      <c r="GU2" s="103"/>
      <c r="GV2" s="103"/>
      <c r="GW2" s="103"/>
      <c r="GX2" s="103"/>
      <c r="GY2" s="103"/>
      <c r="GZ2" s="103"/>
      <c r="HA2" s="103"/>
      <c r="HB2" s="103"/>
      <c r="HC2" s="103"/>
      <c r="HD2" s="103"/>
      <c r="HE2" s="103"/>
      <c r="HF2" s="103"/>
      <c r="HG2" s="103"/>
      <c r="HH2" s="103"/>
      <c r="HI2" s="103"/>
      <c r="HJ2" s="103"/>
      <c r="HK2" s="103"/>
      <c r="HL2" s="103"/>
      <c r="HM2" s="103"/>
      <c r="HN2" s="103"/>
      <c r="HO2" s="103"/>
      <c r="HP2" s="103"/>
      <c r="HQ2" s="103"/>
      <c r="HR2" s="103"/>
      <c r="HS2" s="103"/>
      <c r="HT2" s="103"/>
      <c r="HU2" s="103"/>
      <c r="HV2" s="103"/>
      <c r="HW2" s="103"/>
      <c r="HX2" s="103"/>
      <c r="HY2" s="103"/>
      <c r="HZ2" s="103"/>
      <c r="IA2" s="103"/>
      <c r="IB2" s="103"/>
      <c r="IC2" s="103"/>
      <c r="ID2" s="103"/>
      <c r="IE2" s="103"/>
      <c r="IF2" s="103"/>
      <c r="IG2" s="103"/>
      <c r="IH2" s="103"/>
      <c r="II2" s="103"/>
      <c r="IJ2" s="103"/>
      <c r="IK2" s="103"/>
      <c r="IL2" s="103"/>
      <c r="IM2" s="103"/>
      <c r="IN2" s="103"/>
      <c r="IO2" s="103"/>
      <c r="IP2" s="103"/>
      <c r="IQ2" s="103"/>
      <c r="IR2" s="103"/>
      <c r="IS2" s="103"/>
      <c r="IT2" s="103"/>
      <c r="IU2" s="103"/>
      <c r="IV2" s="103"/>
    </row>
    <row r="3" spans="1:256" s="104" customFormat="1" ht="23.25" customHeight="1">
      <c r="A3" s="1141" t="s">
        <v>515</v>
      </c>
      <c r="B3" s="1141"/>
      <c r="C3" s="1141"/>
      <c r="D3" s="1141"/>
      <c r="E3" s="1141"/>
      <c r="F3" s="1141"/>
      <c r="G3" s="1141"/>
      <c r="H3" s="1141"/>
      <c r="I3" s="1141"/>
      <c r="J3" s="1141"/>
      <c r="K3" s="1141"/>
      <c r="L3" s="1141"/>
      <c r="M3" s="1141"/>
      <c r="N3" s="1141"/>
      <c r="O3" s="1141"/>
      <c r="P3" s="1141"/>
      <c r="Q3" s="103"/>
      <c r="R3" s="103"/>
      <c r="S3" s="103"/>
      <c r="T3" s="103"/>
      <c r="U3" s="103"/>
      <c r="V3" s="103"/>
      <c r="W3" s="103"/>
      <c r="X3" s="103"/>
      <c r="Y3" s="103"/>
      <c r="Z3" s="103"/>
      <c r="AA3" s="103"/>
      <c r="AB3" s="103"/>
      <c r="AC3" s="103"/>
      <c r="AD3" s="103"/>
      <c r="AE3" s="103"/>
      <c r="AF3" s="103"/>
      <c r="AG3" s="103"/>
      <c r="AH3" s="103"/>
      <c r="AI3" s="103"/>
      <c r="AJ3" s="103"/>
      <c r="AK3" s="103"/>
      <c r="AL3" s="103"/>
      <c r="AM3" s="103"/>
      <c r="AN3" s="1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c r="BM3" s="103"/>
      <c r="BN3" s="103"/>
      <c r="BO3" s="103"/>
      <c r="BP3" s="103"/>
      <c r="BQ3" s="103"/>
      <c r="BR3" s="103"/>
      <c r="BS3" s="103"/>
      <c r="BT3" s="103"/>
      <c r="BU3" s="103"/>
      <c r="BV3" s="103"/>
      <c r="BW3" s="103"/>
      <c r="BX3" s="103"/>
      <c r="BY3" s="103"/>
      <c r="BZ3" s="103"/>
      <c r="CA3" s="103"/>
      <c r="CB3" s="103"/>
      <c r="CC3" s="103"/>
      <c r="CD3" s="103"/>
      <c r="CE3" s="103"/>
      <c r="CF3" s="103"/>
      <c r="CG3" s="103"/>
      <c r="CH3" s="103"/>
      <c r="CI3" s="103"/>
      <c r="CJ3" s="103"/>
      <c r="CK3" s="103"/>
      <c r="CL3" s="103"/>
      <c r="CM3" s="103"/>
      <c r="CN3" s="103"/>
      <c r="CO3" s="103"/>
      <c r="CP3" s="103"/>
      <c r="CQ3" s="103"/>
      <c r="CR3" s="103"/>
      <c r="CS3" s="103"/>
      <c r="CT3" s="103"/>
      <c r="CU3" s="103"/>
      <c r="CV3" s="103"/>
      <c r="CW3" s="103"/>
      <c r="CX3" s="103"/>
      <c r="CY3" s="103"/>
      <c r="CZ3" s="103"/>
      <c r="DA3" s="103"/>
      <c r="DB3" s="103"/>
      <c r="DC3" s="103"/>
      <c r="DD3" s="103"/>
      <c r="DE3" s="103"/>
      <c r="DF3" s="103"/>
      <c r="DG3" s="103"/>
      <c r="DH3" s="103"/>
      <c r="DI3" s="103"/>
      <c r="DJ3" s="103"/>
      <c r="DK3" s="103"/>
      <c r="DL3" s="103"/>
      <c r="DM3" s="103"/>
      <c r="DN3" s="103"/>
      <c r="DO3" s="103"/>
      <c r="DP3" s="103"/>
      <c r="DQ3" s="103"/>
      <c r="DR3" s="103"/>
      <c r="DS3" s="103"/>
      <c r="DT3" s="103"/>
      <c r="DU3" s="103"/>
      <c r="DV3" s="103"/>
      <c r="DW3" s="103"/>
      <c r="DX3" s="103"/>
      <c r="DY3" s="103"/>
      <c r="DZ3" s="103"/>
      <c r="EA3" s="103"/>
      <c r="EB3" s="103"/>
      <c r="EC3" s="103"/>
      <c r="ED3" s="103"/>
      <c r="EE3" s="103"/>
      <c r="EF3" s="103"/>
      <c r="EG3" s="103"/>
      <c r="EH3" s="103"/>
      <c r="EI3" s="103"/>
      <c r="EJ3" s="103"/>
      <c r="EK3" s="103"/>
      <c r="EL3" s="103"/>
      <c r="EM3" s="103"/>
      <c r="EN3" s="103"/>
      <c r="EO3" s="103"/>
      <c r="EP3" s="103"/>
      <c r="EQ3" s="103"/>
      <c r="ER3" s="103"/>
      <c r="ES3" s="103"/>
      <c r="ET3" s="103"/>
      <c r="EU3" s="103"/>
      <c r="EV3" s="103"/>
      <c r="EW3" s="103"/>
      <c r="EX3" s="103"/>
      <c r="EY3" s="103"/>
      <c r="EZ3" s="103"/>
      <c r="FA3" s="103"/>
      <c r="FB3" s="103"/>
      <c r="FC3" s="103"/>
      <c r="FD3" s="103"/>
      <c r="FE3" s="103"/>
      <c r="FF3" s="103"/>
      <c r="FG3" s="103"/>
      <c r="FH3" s="103"/>
      <c r="FI3" s="103"/>
      <c r="FJ3" s="103"/>
      <c r="FK3" s="103"/>
      <c r="FL3" s="103"/>
      <c r="FM3" s="103"/>
      <c r="FN3" s="103"/>
      <c r="FO3" s="103"/>
      <c r="FP3" s="103"/>
      <c r="FQ3" s="103"/>
      <c r="FR3" s="103"/>
      <c r="FS3" s="103"/>
      <c r="FT3" s="103"/>
      <c r="FU3" s="103"/>
      <c r="FV3" s="103"/>
      <c r="FW3" s="103"/>
      <c r="FX3" s="103"/>
      <c r="FY3" s="103"/>
      <c r="FZ3" s="103"/>
      <c r="GA3" s="103"/>
      <c r="GB3" s="103"/>
      <c r="GC3" s="103"/>
      <c r="GD3" s="103"/>
      <c r="GE3" s="103"/>
      <c r="GF3" s="103"/>
      <c r="GG3" s="103"/>
      <c r="GH3" s="103"/>
      <c r="GI3" s="103"/>
      <c r="GJ3" s="103"/>
      <c r="GK3" s="103"/>
      <c r="GL3" s="103"/>
      <c r="GM3" s="103"/>
      <c r="GN3" s="103"/>
      <c r="GO3" s="103"/>
      <c r="GP3" s="103"/>
      <c r="GQ3" s="103"/>
      <c r="GR3" s="103"/>
      <c r="GS3" s="103"/>
      <c r="GT3" s="103"/>
      <c r="GU3" s="103"/>
      <c r="GV3" s="103"/>
      <c r="GW3" s="103"/>
      <c r="GX3" s="103"/>
      <c r="GY3" s="103"/>
      <c r="GZ3" s="103"/>
      <c r="HA3" s="103"/>
      <c r="HB3" s="103"/>
      <c r="HC3" s="103"/>
      <c r="HD3" s="103"/>
      <c r="HE3" s="103"/>
      <c r="HF3" s="103"/>
      <c r="HG3" s="103"/>
      <c r="HH3" s="103"/>
      <c r="HI3" s="103"/>
      <c r="HJ3" s="103"/>
      <c r="HK3" s="103"/>
      <c r="HL3" s="103"/>
      <c r="HM3" s="103"/>
      <c r="HN3" s="103"/>
      <c r="HO3" s="103"/>
      <c r="HP3" s="103"/>
      <c r="HQ3" s="103"/>
      <c r="HR3" s="103"/>
      <c r="HS3" s="103"/>
      <c r="HT3" s="103"/>
      <c r="HU3" s="103"/>
      <c r="HV3" s="103"/>
      <c r="HW3" s="103"/>
      <c r="HX3" s="103"/>
      <c r="HY3" s="103"/>
      <c r="HZ3" s="103"/>
      <c r="IA3" s="103"/>
      <c r="IB3" s="103"/>
      <c r="IC3" s="103"/>
      <c r="ID3" s="103"/>
      <c r="IE3" s="103"/>
      <c r="IF3" s="103"/>
      <c r="IG3" s="103"/>
      <c r="IH3" s="103"/>
      <c r="II3" s="103"/>
      <c r="IJ3" s="103"/>
      <c r="IK3" s="103"/>
      <c r="IL3" s="103"/>
      <c r="IM3" s="103"/>
      <c r="IN3" s="103"/>
      <c r="IO3" s="103"/>
      <c r="IP3" s="103"/>
      <c r="IQ3" s="103"/>
      <c r="IR3" s="103"/>
      <c r="IS3" s="103"/>
      <c r="IT3" s="103"/>
      <c r="IU3" s="103"/>
      <c r="IV3" s="103"/>
    </row>
    <row r="4" spans="1:256" s="104" customFormat="1" ht="12" customHeight="1" thickBot="1">
      <c r="A4" s="105"/>
      <c r="B4" s="105"/>
      <c r="C4" s="105"/>
      <c r="D4" s="105"/>
      <c r="E4" s="106"/>
      <c r="F4" s="106"/>
      <c r="G4" s="106"/>
      <c r="H4" s="106"/>
      <c r="I4" s="106"/>
      <c r="J4" s="106"/>
      <c r="K4" s="106"/>
      <c r="L4" s="106"/>
      <c r="M4" s="106"/>
      <c r="N4" s="106"/>
      <c r="O4" s="106"/>
      <c r="P4" s="106"/>
      <c r="Q4" s="103"/>
      <c r="R4" s="103"/>
      <c r="S4" s="103"/>
      <c r="T4" s="103"/>
      <c r="U4" s="103"/>
      <c r="V4" s="103"/>
      <c r="W4" s="103"/>
      <c r="X4" s="103"/>
      <c r="Y4" s="103"/>
      <c r="Z4" s="103"/>
      <c r="AA4" s="103"/>
      <c r="AB4" s="103"/>
      <c r="AC4" s="103"/>
      <c r="AD4" s="103"/>
      <c r="AE4" s="103"/>
      <c r="AF4" s="103"/>
      <c r="AG4" s="103"/>
      <c r="AH4" s="103"/>
      <c r="AI4" s="103"/>
      <c r="AJ4" s="103"/>
      <c r="AK4" s="103"/>
      <c r="AL4" s="103"/>
      <c r="AM4" s="103"/>
      <c r="AN4" s="1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c r="BM4" s="103"/>
      <c r="BN4" s="103"/>
      <c r="BO4" s="103"/>
      <c r="BP4" s="103"/>
      <c r="BQ4" s="103"/>
      <c r="BR4" s="103"/>
      <c r="BS4" s="103"/>
      <c r="BT4" s="103"/>
      <c r="BU4" s="103"/>
      <c r="BV4" s="103"/>
      <c r="BW4" s="103"/>
      <c r="BX4" s="103"/>
      <c r="BY4" s="103"/>
      <c r="BZ4" s="103"/>
      <c r="CA4" s="103"/>
      <c r="CB4" s="103"/>
      <c r="CC4" s="103"/>
      <c r="CD4" s="103"/>
      <c r="CE4" s="103"/>
      <c r="CF4" s="103"/>
      <c r="CG4" s="103"/>
      <c r="CH4" s="103"/>
      <c r="CI4" s="103"/>
      <c r="CJ4" s="103"/>
      <c r="CK4" s="103"/>
      <c r="CL4" s="103"/>
      <c r="CM4" s="103"/>
      <c r="CN4" s="103"/>
      <c r="CO4" s="103"/>
      <c r="CP4" s="103"/>
      <c r="CQ4" s="103"/>
      <c r="CR4" s="103"/>
      <c r="CS4" s="103"/>
      <c r="CT4" s="103"/>
      <c r="CU4" s="103"/>
      <c r="CV4" s="103"/>
      <c r="CW4" s="103"/>
      <c r="CX4" s="103"/>
      <c r="CY4" s="103"/>
      <c r="CZ4" s="103"/>
      <c r="DA4" s="103"/>
      <c r="DB4" s="103"/>
      <c r="DC4" s="103"/>
      <c r="DD4" s="103"/>
      <c r="DE4" s="103"/>
      <c r="DF4" s="103"/>
      <c r="DG4" s="103"/>
      <c r="DH4" s="103"/>
      <c r="DI4" s="103"/>
      <c r="DJ4" s="103"/>
      <c r="DK4" s="103"/>
      <c r="DL4" s="103"/>
      <c r="DM4" s="103"/>
      <c r="DN4" s="103"/>
      <c r="DO4" s="103"/>
      <c r="DP4" s="103"/>
      <c r="DQ4" s="103"/>
      <c r="DR4" s="103"/>
      <c r="DS4" s="103"/>
      <c r="DT4" s="103"/>
      <c r="DU4" s="103"/>
      <c r="DV4" s="103"/>
      <c r="DW4" s="103"/>
      <c r="DX4" s="103"/>
      <c r="DY4" s="103"/>
      <c r="DZ4" s="103"/>
      <c r="EA4" s="103"/>
      <c r="EB4" s="103"/>
      <c r="EC4" s="103"/>
      <c r="ED4" s="103"/>
      <c r="EE4" s="103"/>
      <c r="EF4" s="103"/>
      <c r="EG4" s="103"/>
      <c r="EH4" s="103"/>
      <c r="EI4" s="103"/>
      <c r="EJ4" s="103"/>
      <c r="EK4" s="103"/>
      <c r="EL4" s="103"/>
      <c r="EM4" s="103"/>
      <c r="EN4" s="103"/>
      <c r="EO4" s="103"/>
      <c r="EP4" s="103"/>
      <c r="EQ4" s="103"/>
      <c r="ER4" s="103"/>
      <c r="ES4" s="103"/>
      <c r="ET4" s="103"/>
      <c r="EU4" s="103"/>
      <c r="EV4" s="103"/>
      <c r="EW4" s="103"/>
      <c r="EX4" s="103"/>
      <c r="EY4" s="103"/>
      <c r="EZ4" s="103"/>
      <c r="FA4" s="103"/>
      <c r="FB4" s="103"/>
      <c r="FC4" s="103"/>
      <c r="FD4" s="103"/>
      <c r="FE4" s="103"/>
      <c r="FF4" s="103"/>
      <c r="FG4" s="103"/>
      <c r="FH4" s="103"/>
      <c r="FI4" s="103"/>
      <c r="FJ4" s="103"/>
      <c r="FK4" s="103"/>
      <c r="FL4" s="103"/>
      <c r="FM4" s="103"/>
      <c r="FN4" s="103"/>
      <c r="FO4" s="103"/>
      <c r="FP4" s="103"/>
      <c r="FQ4" s="103"/>
      <c r="FR4" s="103"/>
      <c r="FS4" s="103"/>
      <c r="FT4" s="103"/>
      <c r="FU4" s="103"/>
      <c r="FV4" s="103"/>
      <c r="FW4" s="103"/>
      <c r="FX4" s="103"/>
      <c r="FY4" s="103"/>
      <c r="FZ4" s="103"/>
      <c r="GA4" s="103"/>
      <c r="GB4" s="103"/>
      <c r="GC4" s="103"/>
      <c r="GD4" s="103"/>
      <c r="GE4" s="103"/>
      <c r="GF4" s="103"/>
      <c r="GG4" s="103"/>
      <c r="GH4" s="103"/>
      <c r="GI4" s="103"/>
      <c r="GJ4" s="103"/>
      <c r="GK4" s="103"/>
      <c r="GL4" s="103"/>
      <c r="GM4" s="103"/>
      <c r="GN4" s="103"/>
      <c r="GO4" s="103"/>
      <c r="GP4" s="103"/>
      <c r="GQ4" s="103"/>
      <c r="GR4" s="103"/>
      <c r="GS4" s="103"/>
      <c r="GT4" s="103"/>
      <c r="GU4" s="103"/>
      <c r="GV4" s="103"/>
      <c r="GW4" s="103"/>
      <c r="GX4" s="103"/>
      <c r="GY4" s="103"/>
      <c r="GZ4" s="103"/>
      <c r="HA4" s="103"/>
      <c r="HB4" s="103"/>
      <c r="HC4" s="103"/>
      <c r="HD4" s="103"/>
      <c r="HE4" s="103"/>
      <c r="HF4" s="103"/>
      <c r="HG4" s="103"/>
      <c r="HH4" s="103"/>
      <c r="HI4" s="103"/>
      <c r="HJ4" s="103"/>
      <c r="HK4" s="103"/>
      <c r="HL4" s="103"/>
      <c r="HM4" s="103"/>
      <c r="HN4" s="103"/>
      <c r="HO4" s="103"/>
      <c r="HP4" s="103"/>
      <c r="HQ4" s="103"/>
      <c r="HR4" s="103"/>
      <c r="HS4" s="103"/>
      <c r="HT4" s="103"/>
      <c r="HU4" s="103"/>
      <c r="HV4" s="103"/>
      <c r="HW4" s="103"/>
      <c r="HX4" s="103"/>
      <c r="HY4" s="103"/>
      <c r="HZ4" s="103"/>
      <c r="IA4" s="103"/>
      <c r="IB4" s="103"/>
      <c r="IC4" s="103"/>
      <c r="ID4" s="103"/>
      <c r="IE4" s="103"/>
      <c r="IF4" s="103"/>
      <c r="IG4" s="103"/>
      <c r="IH4" s="103"/>
      <c r="II4" s="103"/>
      <c r="IJ4" s="103"/>
      <c r="IK4" s="103"/>
      <c r="IL4" s="103"/>
      <c r="IM4" s="103"/>
      <c r="IN4" s="103"/>
      <c r="IO4" s="103"/>
      <c r="IP4" s="103"/>
      <c r="IQ4" s="103"/>
      <c r="IR4" s="103"/>
      <c r="IS4" s="103"/>
      <c r="IT4" s="103"/>
      <c r="IU4" s="103"/>
      <c r="IV4" s="103"/>
    </row>
    <row r="5" spans="1:256" s="108" customFormat="1" ht="40.5" customHeight="1">
      <c r="A5" s="1142" t="s">
        <v>236</v>
      </c>
      <c r="B5" s="1145" t="s">
        <v>237</v>
      </c>
      <c r="C5" s="1145" t="s">
        <v>238</v>
      </c>
      <c r="D5" s="1145" t="s">
        <v>239</v>
      </c>
      <c r="E5" s="1148" t="s">
        <v>240</v>
      </c>
      <c r="F5" s="1148" t="s">
        <v>241</v>
      </c>
      <c r="G5" s="1151" t="s">
        <v>242</v>
      </c>
      <c r="H5" s="1148" t="s">
        <v>243</v>
      </c>
      <c r="I5" s="1158" t="s">
        <v>244</v>
      </c>
      <c r="J5" s="1159"/>
      <c r="K5" s="1136" t="s">
        <v>245</v>
      </c>
      <c r="L5" s="1160" t="s">
        <v>246</v>
      </c>
      <c r="M5" s="1161"/>
      <c r="N5" s="1162"/>
      <c r="O5" s="1129" t="s">
        <v>247</v>
      </c>
      <c r="P5" s="1154" t="s">
        <v>248</v>
      </c>
      <c r="Q5" s="107"/>
      <c r="R5" s="107"/>
      <c r="S5" s="107"/>
      <c r="T5" s="107"/>
      <c r="U5" s="107"/>
      <c r="V5" s="107"/>
      <c r="W5" s="107"/>
      <c r="X5" s="107"/>
      <c r="Y5" s="107"/>
      <c r="Z5" s="107"/>
      <c r="AA5" s="107"/>
      <c r="AB5" s="107"/>
      <c r="AC5" s="107"/>
      <c r="AD5" s="107"/>
      <c r="AE5" s="107"/>
      <c r="AF5" s="107"/>
      <c r="AG5" s="107"/>
      <c r="AH5" s="107"/>
      <c r="AI5" s="107"/>
      <c r="AJ5" s="107"/>
      <c r="AK5" s="107"/>
      <c r="AL5" s="107"/>
      <c r="AM5" s="107"/>
      <c r="AN5" s="107"/>
      <c r="AO5" s="107"/>
      <c r="AP5" s="107"/>
      <c r="AQ5" s="107"/>
      <c r="AR5" s="107"/>
      <c r="AS5" s="107"/>
      <c r="AT5" s="107"/>
      <c r="AU5" s="107"/>
      <c r="AV5" s="107"/>
      <c r="AW5" s="107"/>
      <c r="AX5" s="107"/>
      <c r="AY5" s="107"/>
      <c r="AZ5" s="107"/>
      <c r="BA5" s="107"/>
      <c r="BB5" s="107"/>
      <c r="BC5" s="107"/>
      <c r="BD5" s="107"/>
      <c r="BE5" s="107"/>
      <c r="BF5" s="107"/>
      <c r="BG5" s="107"/>
      <c r="BH5" s="107"/>
      <c r="BI5" s="107"/>
      <c r="BJ5" s="107"/>
      <c r="BK5" s="107"/>
      <c r="BL5" s="107"/>
      <c r="BM5" s="107"/>
      <c r="BN5" s="107"/>
      <c r="BO5" s="107"/>
      <c r="BP5" s="107"/>
      <c r="BQ5" s="107"/>
      <c r="BR5" s="107"/>
      <c r="BS5" s="107"/>
      <c r="BT5" s="107"/>
      <c r="BU5" s="107"/>
      <c r="BV5" s="107"/>
      <c r="BW5" s="107"/>
      <c r="BX5" s="107"/>
      <c r="BY5" s="107"/>
      <c r="BZ5" s="107"/>
      <c r="CA5" s="107"/>
      <c r="CB5" s="107"/>
      <c r="CC5" s="107"/>
      <c r="CD5" s="107"/>
      <c r="CE5" s="107"/>
      <c r="CF5" s="107"/>
      <c r="CG5" s="107"/>
      <c r="CH5" s="107"/>
      <c r="CI5" s="107"/>
      <c r="CJ5" s="107"/>
      <c r="CK5" s="107"/>
      <c r="CL5" s="107"/>
      <c r="CM5" s="107"/>
      <c r="CN5" s="107"/>
      <c r="CO5" s="107"/>
      <c r="CP5" s="107"/>
      <c r="CQ5" s="107"/>
      <c r="CR5" s="107"/>
      <c r="CS5" s="107"/>
      <c r="CT5" s="107"/>
      <c r="CU5" s="107"/>
      <c r="CV5" s="107"/>
      <c r="CW5" s="107"/>
      <c r="CX5" s="107"/>
      <c r="CY5" s="107"/>
      <c r="CZ5" s="107"/>
      <c r="DA5" s="107"/>
      <c r="DB5" s="107"/>
      <c r="DC5" s="107"/>
      <c r="DD5" s="107"/>
      <c r="DE5" s="107"/>
      <c r="DF5" s="107"/>
      <c r="DG5" s="107"/>
      <c r="DH5" s="107"/>
      <c r="DI5" s="107"/>
      <c r="DJ5" s="107"/>
      <c r="DK5" s="107"/>
      <c r="DL5" s="107"/>
      <c r="DM5" s="107"/>
      <c r="DN5" s="107"/>
      <c r="DO5" s="107"/>
      <c r="DP5" s="107"/>
      <c r="DQ5" s="107"/>
      <c r="DR5" s="107"/>
      <c r="DS5" s="107"/>
      <c r="DT5" s="107"/>
      <c r="DU5" s="107"/>
      <c r="DV5" s="107"/>
      <c r="DW5" s="107"/>
      <c r="DX5" s="107"/>
      <c r="DY5" s="107"/>
      <c r="DZ5" s="107"/>
      <c r="EA5" s="107"/>
      <c r="EB5" s="107"/>
      <c r="EC5" s="107"/>
      <c r="ED5" s="107"/>
      <c r="EE5" s="107"/>
      <c r="EF5" s="107"/>
      <c r="EG5" s="107"/>
      <c r="EH5" s="107"/>
      <c r="EI5" s="107"/>
      <c r="EJ5" s="107"/>
      <c r="EK5" s="107"/>
      <c r="EL5" s="107"/>
      <c r="EM5" s="107"/>
      <c r="EN5" s="107"/>
      <c r="EO5" s="107"/>
      <c r="EP5" s="107"/>
      <c r="EQ5" s="107"/>
      <c r="ER5" s="107"/>
      <c r="ES5" s="107"/>
      <c r="ET5" s="107"/>
      <c r="EU5" s="107"/>
      <c r="EV5" s="107"/>
      <c r="EW5" s="107"/>
      <c r="EX5" s="107"/>
      <c r="EY5" s="107"/>
      <c r="EZ5" s="107"/>
      <c r="FA5" s="107"/>
      <c r="FB5" s="107"/>
      <c r="FC5" s="107"/>
      <c r="FD5" s="107"/>
      <c r="FE5" s="107"/>
      <c r="FF5" s="107"/>
      <c r="FG5" s="107"/>
      <c r="FH5" s="107"/>
      <c r="FI5" s="107"/>
      <c r="FJ5" s="107"/>
      <c r="FK5" s="107"/>
      <c r="FL5" s="107"/>
      <c r="FM5" s="107"/>
      <c r="FN5" s="107"/>
      <c r="FO5" s="107"/>
      <c r="FP5" s="107"/>
      <c r="FQ5" s="107"/>
      <c r="FR5" s="107"/>
      <c r="FS5" s="107"/>
      <c r="FT5" s="107"/>
      <c r="FU5" s="107"/>
      <c r="FV5" s="107"/>
      <c r="FW5" s="107"/>
      <c r="FX5" s="107"/>
      <c r="FY5" s="107"/>
      <c r="FZ5" s="107"/>
      <c r="GA5" s="107"/>
      <c r="GB5" s="107"/>
      <c r="GC5" s="107"/>
      <c r="GD5" s="107"/>
      <c r="GE5" s="107"/>
      <c r="GF5" s="107"/>
      <c r="GG5" s="107"/>
      <c r="GH5" s="107"/>
      <c r="GI5" s="107"/>
      <c r="GJ5" s="107"/>
      <c r="GK5" s="107"/>
      <c r="GL5" s="107"/>
      <c r="GM5" s="107"/>
      <c r="GN5" s="107"/>
      <c r="GO5" s="107"/>
      <c r="GP5" s="107"/>
      <c r="GQ5" s="107"/>
      <c r="GR5" s="107"/>
      <c r="GS5" s="107"/>
      <c r="GT5" s="107"/>
      <c r="GU5" s="107"/>
      <c r="GV5" s="107"/>
      <c r="GW5" s="107"/>
      <c r="GX5" s="107"/>
      <c r="GY5" s="107"/>
      <c r="GZ5" s="107"/>
      <c r="HA5" s="107"/>
      <c r="HB5" s="107"/>
      <c r="HC5" s="107"/>
      <c r="HD5" s="107"/>
      <c r="HE5" s="107"/>
      <c r="HF5" s="107"/>
      <c r="HG5" s="107"/>
      <c r="HH5" s="107"/>
      <c r="HI5" s="107"/>
      <c r="HJ5" s="107"/>
      <c r="HK5" s="107"/>
      <c r="HL5" s="107"/>
      <c r="HM5" s="107"/>
      <c r="HN5" s="107"/>
      <c r="HO5" s="107"/>
      <c r="HP5" s="107"/>
      <c r="HQ5" s="107"/>
      <c r="HR5" s="107"/>
      <c r="HS5" s="107"/>
      <c r="HT5" s="107"/>
      <c r="HU5" s="107"/>
      <c r="HV5" s="107"/>
      <c r="HW5" s="107"/>
      <c r="HX5" s="107"/>
      <c r="HY5" s="107"/>
      <c r="HZ5" s="107"/>
      <c r="IA5" s="107"/>
      <c r="IB5" s="107"/>
      <c r="IC5" s="107"/>
      <c r="ID5" s="107"/>
      <c r="IE5" s="107"/>
      <c r="IF5" s="107"/>
      <c r="IG5" s="107"/>
      <c r="IH5" s="107"/>
      <c r="II5" s="107"/>
      <c r="IJ5" s="107"/>
      <c r="IK5" s="107"/>
      <c r="IL5" s="107"/>
      <c r="IM5" s="107"/>
      <c r="IN5" s="107"/>
      <c r="IO5" s="107"/>
      <c r="IP5" s="107"/>
      <c r="IQ5" s="107"/>
      <c r="IR5" s="107"/>
      <c r="IS5" s="107"/>
      <c r="IT5" s="107"/>
      <c r="IU5" s="107"/>
      <c r="IV5" s="107"/>
    </row>
    <row r="6" spans="1:256" s="108" customFormat="1" ht="28.5" customHeight="1">
      <c r="A6" s="1143"/>
      <c r="B6" s="1146"/>
      <c r="C6" s="1146"/>
      <c r="D6" s="1146"/>
      <c r="E6" s="1149"/>
      <c r="F6" s="1149"/>
      <c r="G6" s="1152"/>
      <c r="H6" s="1149"/>
      <c r="I6" s="1135" t="s">
        <v>249</v>
      </c>
      <c r="J6" s="1135" t="s">
        <v>250</v>
      </c>
      <c r="K6" s="1137"/>
      <c r="L6" s="1132" t="s">
        <v>251</v>
      </c>
      <c r="M6" s="1135" t="s">
        <v>252</v>
      </c>
      <c r="N6" s="1135"/>
      <c r="O6" s="1130"/>
      <c r="P6" s="1155"/>
      <c r="Q6" s="107"/>
      <c r="R6" s="107"/>
      <c r="S6" s="107"/>
      <c r="T6" s="107"/>
      <c r="U6" s="107"/>
      <c r="V6" s="107"/>
      <c r="W6" s="107"/>
      <c r="X6" s="107"/>
      <c r="Y6" s="107"/>
      <c r="Z6" s="107"/>
      <c r="AA6" s="107"/>
      <c r="AB6" s="107"/>
      <c r="AC6" s="107"/>
      <c r="AD6" s="107"/>
      <c r="AE6" s="107"/>
      <c r="AF6" s="107"/>
      <c r="AG6" s="107"/>
      <c r="AH6" s="107"/>
      <c r="AI6" s="107"/>
      <c r="AJ6" s="107"/>
      <c r="AK6" s="107"/>
      <c r="AL6" s="107"/>
      <c r="AM6" s="107"/>
      <c r="AN6" s="107"/>
      <c r="AO6" s="107"/>
      <c r="AP6" s="107"/>
      <c r="AQ6" s="107"/>
      <c r="AR6" s="107"/>
      <c r="AS6" s="107"/>
      <c r="AT6" s="107"/>
      <c r="AU6" s="107"/>
      <c r="AV6" s="107"/>
      <c r="AW6" s="107"/>
      <c r="AX6" s="107"/>
      <c r="AY6" s="107"/>
      <c r="AZ6" s="107"/>
      <c r="BA6" s="107"/>
      <c r="BB6" s="107"/>
      <c r="BC6" s="107"/>
      <c r="BD6" s="107"/>
      <c r="BE6" s="107"/>
      <c r="BF6" s="107"/>
      <c r="BG6" s="107"/>
      <c r="BH6" s="107"/>
      <c r="BI6" s="107"/>
      <c r="BJ6" s="107"/>
      <c r="BK6" s="107"/>
      <c r="BL6" s="107"/>
      <c r="BM6" s="107"/>
      <c r="BN6" s="107"/>
      <c r="BO6" s="107"/>
      <c r="BP6" s="107"/>
      <c r="BQ6" s="107"/>
      <c r="BR6" s="107"/>
      <c r="BS6" s="107"/>
      <c r="BT6" s="107"/>
      <c r="BU6" s="107"/>
      <c r="BV6" s="107"/>
      <c r="BW6" s="107"/>
      <c r="BX6" s="107"/>
      <c r="BY6" s="107"/>
      <c r="BZ6" s="107"/>
      <c r="CA6" s="107"/>
      <c r="CB6" s="107"/>
      <c r="CC6" s="107"/>
      <c r="CD6" s="107"/>
      <c r="CE6" s="107"/>
      <c r="CF6" s="107"/>
      <c r="CG6" s="107"/>
      <c r="CH6" s="107"/>
      <c r="CI6" s="107"/>
      <c r="CJ6" s="107"/>
      <c r="CK6" s="107"/>
      <c r="CL6" s="107"/>
      <c r="CM6" s="107"/>
      <c r="CN6" s="107"/>
      <c r="CO6" s="107"/>
      <c r="CP6" s="107"/>
      <c r="CQ6" s="107"/>
      <c r="CR6" s="107"/>
      <c r="CS6" s="107"/>
      <c r="CT6" s="107"/>
      <c r="CU6" s="107"/>
      <c r="CV6" s="107"/>
      <c r="CW6" s="107"/>
      <c r="CX6" s="107"/>
      <c r="CY6" s="107"/>
      <c r="CZ6" s="107"/>
      <c r="DA6" s="107"/>
      <c r="DB6" s="107"/>
      <c r="DC6" s="107"/>
      <c r="DD6" s="107"/>
      <c r="DE6" s="107"/>
      <c r="DF6" s="107"/>
      <c r="DG6" s="107"/>
      <c r="DH6" s="107"/>
      <c r="DI6" s="107"/>
      <c r="DJ6" s="107"/>
      <c r="DK6" s="107"/>
      <c r="DL6" s="107"/>
      <c r="DM6" s="107"/>
      <c r="DN6" s="107"/>
      <c r="DO6" s="107"/>
      <c r="DP6" s="107"/>
      <c r="DQ6" s="107"/>
      <c r="DR6" s="107"/>
      <c r="DS6" s="107"/>
      <c r="DT6" s="107"/>
      <c r="DU6" s="107"/>
      <c r="DV6" s="107"/>
      <c r="DW6" s="107"/>
      <c r="DX6" s="107"/>
      <c r="DY6" s="107"/>
      <c r="DZ6" s="107"/>
      <c r="EA6" s="107"/>
      <c r="EB6" s="107"/>
      <c r="EC6" s="107"/>
      <c r="ED6" s="107"/>
      <c r="EE6" s="107"/>
      <c r="EF6" s="107"/>
      <c r="EG6" s="107"/>
      <c r="EH6" s="107"/>
      <c r="EI6" s="107"/>
      <c r="EJ6" s="107"/>
      <c r="EK6" s="107"/>
      <c r="EL6" s="107"/>
      <c r="EM6" s="107"/>
      <c r="EN6" s="107"/>
      <c r="EO6" s="107"/>
      <c r="EP6" s="107"/>
      <c r="EQ6" s="107"/>
      <c r="ER6" s="107"/>
      <c r="ES6" s="107"/>
      <c r="ET6" s="107"/>
      <c r="EU6" s="107"/>
      <c r="EV6" s="107"/>
      <c r="EW6" s="107"/>
      <c r="EX6" s="107"/>
      <c r="EY6" s="107"/>
      <c r="EZ6" s="107"/>
      <c r="FA6" s="107"/>
      <c r="FB6" s="107"/>
      <c r="FC6" s="107"/>
      <c r="FD6" s="107"/>
      <c r="FE6" s="107"/>
      <c r="FF6" s="107"/>
      <c r="FG6" s="107"/>
      <c r="FH6" s="107"/>
      <c r="FI6" s="107"/>
      <c r="FJ6" s="107"/>
      <c r="FK6" s="107"/>
      <c r="FL6" s="107"/>
      <c r="FM6" s="107"/>
      <c r="FN6" s="107"/>
      <c r="FO6" s="107"/>
      <c r="FP6" s="107"/>
      <c r="FQ6" s="107"/>
      <c r="FR6" s="107"/>
      <c r="FS6" s="107"/>
      <c r="FT6" s="107"/>
      <c r="FU6" s="107"/>
      <c r="FV6" s="107"/>
      <c r="FW6" s="107"/>
      <c r="FX6" s="107"/>
      <c r="FY6" s="107"/>
      <c r="FZ6" s="107"/>
      <c r="GA6" s="107"/>
      <c r="GB6" s="107"/>
      <c r="GC6" s="107"/>
      <c r="GD6" s="107"/>
      <c r="GE6" s="107"/>
      <c r="GF6" s="107"/>
      <c r="GG6" s="107"/>
      <c r="GH6" s="107"/>
      <c r="GI6" s="107"/>
      <c r="GJ6" s="107"/>
      <c r="GK6" s="107"/>
      <c r="GL6" s="107"/>
      <c r="GM6" s="107"/>
      <c r="GN6" s="107"/>
      <c r="GO6" s="107"/>
      <c r="GP6" s="107"/>
      <c r="GQ6" s="107"/>
      <c r="GR6" s="107"/>
      <c r="GS6" s="107"/>
      <c r="GT6" s="107"/>
      <c r="GU6" s="107"/>
      <c r="GV6" s="107"/>
      <c r="GW6" s="107"/>
      <c r="GX6" s="107"/>
      <c r="GY6" s="107"/>
      <c r="GZ6" s="107"/>
      <c r="HA6" s="107"/>
      <c r="HB6" s="107"/>
      <c r="HC6" s="107"/>
      <c r="HD6" s="107"/>
      <c r="HE6" s="107"/>
      <c r="HF6" s="107"/>
      <c r="HG6" s="107"/>
      <c r="HH6" s="107"/>
      <c r="HI6" s="107"/>
      <c r="HJ6" s="107"/>
      <c r="HK6" s="107"/>
      <c r="HL6" s="107"/>
      <c r="HM6" s="107"/>
      <c r="HN6" s="107"/>
      <c r="HO6" s="107"/>
      <c r="HP6" s="107"/>
      <c r="HQ6" s="107"/>
      <c r="HR6" s="107"/>
      <c r="HS6" s="107"/>
      <c r="HT6" s="107"/>
      <c r="HU6" s="107"/>
      <c r="HV6" s="107"/>
      <c r="HW6" s="107"/>
      <c r="HX6" s="107"/>
      <c r="HY6" s="107"/>
      <c r="HZ6" s="107"/>
      <c r="IA6" s="107"/>
      <c r="IB6" s="107"/>
      <c r="IC6" s="107"/>
      <c r="ID6" s="107"/>
      <c r="IE6" s="107"/>
      <c r="IF6" s="107"/>
      <c r="IG6" s="107"/>
      <c r="IH6" s="107"/>
      <c r="II6" s="107"/>
      <c r="IJ6" s="107"/>
      <c r="IK6" s="107"/>
      <c r="IL6" s="107"/>
      <c r="IM6" s="107"/>
      <c r="IN6" s="107"/>
      <c r="IO6" s="107"/>
      <c r="IP6" s="107"/>
      <c r="IQ6" s="107"/>
      <c r="IR6" s="107"/>
      <c r="IS6" s="107"/>
      <c r="IT6" s="107"/>
      <c r="IU6" s="107"/>
      <c r="IV6" s="107"/>
    </row>
    <row r="7" spans="1:256" s="108" customFormat="1" ht="28.5" customHeight="1" thickBot="1">
      <c r="A7" s="1144"/>
      <c r="B7" s="1147"/>
      <c r="C7" s="1147"/>
      <c r="D7" s="1147"/>
      <c r="E7" s="1150"/>
      <c r="F7" s="1150"/>
      <c r="G7" s="1153"/>
      <c r="H7" s="1150"/>
      <c r="I7" s="1157"/>
      <c r="J7" s="1157"/>
      <c r="K7" s="1138"/>
      <c r="L7" s="1133"/>
      <c r="M7" s="109" t="s">
        <v>253</v>
      </c>
      <c r="N7" s="109" t="s">
        <v>61</v>
      </c>
      <c r="O7" s="1131"/>
      <c r="P7" s="1156"/>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c r="BM7" s="107"/>
      <c r="BN7" s="107"/>
      <c r="BO7" s="107"/>
      <c r="BP7" s="107"/>
      <c r="BQ7" s="107"/>
      <c r="BR7" s="107"/>
      <c r="BS7" s="107"/>
      <c r="BT7" s="107"/>
      <c r="BU7" s="107"/>
      <c r="BV7" s="107"/>
      <c r="BW7" s="107"/>
      <c r="BX7" s="107"/>
      <c r="BY7" s="107"/>
      <c r="BZ7" s="107"/>
      <c r="CA7" s="107"/>
      <c r="CB7" s="107"/>
      <c r="CC7" s="107"/>
      <c r="CD7" s="107"/>
      <c r="CE7" s="107"/>
      <c r="CF7" s="107"/>
      <c r="CG7" s="107"/>
      <c r="CH7" s="107"/>
      <c r="CI7" s="107"/>
      <c r="CJ7" s="107"/>
      <c r="CK7" s="107"/>
      <c r="CL7" s="107"/>
      <c r="CM7" s="107"/>
      <c r="CN7" s="107"/>
      <c r="CO7" s="107"/>
      <c r="CP7" s="107"/>
      <c r="CQ7" s="107"/>
      <c r="CR7" s="107"/>
      <c r="CS7" s="107"/>
      <c r="CT7" s="107"/>
      <c r="CU7" s="107"/>
      <c r="CV7" s="107"/>
      <c r="CW7" s="107"/>
      <c r="CX7" s="107"/>
      <c r="CY7" s="107"/>
      <c r="CZ7" s="107"/>
      <c r="DA7" s="107"/>
      <c r="DB7" s="107"/>
      <c r="DC7" s="107"/>
      <c r="DD7" s="107"/>
      <c r="DE7" s="107"/>
      <c r="DF7" s="107"/>
      <c r="DG7" s="107"/>
      <c r="DH7" s="107"/>
      <c r="DI7" s="107"/>
      <c r="DJ7" s="107"/>
      <c r="DK7" s="107"/>
      <c r="DL7" s="107"/>
      <c r="DM7" s="107"/>
      <c r="DN7" s="107"/>
      <c r="DO7" s="107"/>
      <c r="DP7" s="107"/>
      <c r="DQ7" s="107"/>
      <c r="DR7" s="107"/>
      <c r="DS7" s="107"/>
      <c r="DT7" s="107"/>
      <c r="DU7" s="107"/>
      <c r="DV7" s="107"/>
      <c r="DW7" s="107"/>
      <c r="DX7" s="107"/>
      <c r="DY7" s="107"/>
      <c r="DZ7" s="107"/>
      <c r="EA7" s="107"/>
      <c r="EB7" s="107"/>
      <c r="EC7" s="107"/>
      <c r="ED7" s="107"/>
      <c r="EE7" s="107"/>
      <c r="EF7" s="107"/>
      <c r="EG7" s="107"/>
      <c r="EH7" s="107"/>
      <c r="EI7" s="107"/>
      <c r="EJ7" s="107"/>
      <c r="EK7" s="107"/>
      <c r="EL7" s="107"/>
      <c r="EM7" s="107"/>
      <c r="EN7" s="107"/>
      <c r="EO7" s="107"/>
      <c r="EP7" s="107"/>
      <c r="EQ7" s="107"/>
      <c r="ER7" s="107"/>
      <c r="ES7" s="107"/>
      <c r="ET7" s="107"/>
      <c r="EU7" s="107"/>
      <c r="EV7" s="107"/>
      <c r="EW7" s="107"/>
      <c r="EX7" s="107"/>
      <c r="EY7" s="107"/>
      <c r="EZ7" s="107"/>
      <c r="FA7" s="107"/>
      <c r="FB7" s="107"/>
      <c r="FC7" s="107"/>
      <c r="FD7" s="107"/>
      <c r="FE7" s="107"/>
      <c r="FF7" s="107"/>
      <c r="FG7" s="107"/>
      <c r="FH7" s="107"/>
      <c r="FI7" s="107"/>
      <c r="FJ7" s="107"/>
      <c r="FK7" s="107"/>
      <c r="FL7" s="107"/>
      <c r="FM7" s="107"/>
      <c r="FN7" s="107"/>
      <c r="FO7" s="107"/>
      <c r="FP7" s="107"/>
      <c r="FQ7" s="107"/>
      <c r="FR7" s="107"/>
      <c r="FS7" s="107"/>
      <c r="FT7" s="107"/>
      <c r="FU7" s="107"/>
      <c r="FV7" s="107"/>
      <c r="FW7" s="107"/>
      <c r="FX7" s="107"/>
      <c r="FY7" s="107"/>
      <c r="FZ7" s="107"/>
      <c r="GA7" s="107"/>
      <c r="GB7" s="107"/>
      <c r="GC7" s="107"/>
      <c r="GD7" s="107"/>
      <c r="GE7" s="107"/>
      <c r="GF7" s="107"/>
      <c r="GG7" s="107"/>
      <c r="GH7" s="107"/>
      <c r="GI7" s="107"/>
      <c r="GJ7" s="107"/>
      <c r="GK7" s="107"/>
      <c r="GL7" s="107"/>
      <c r="GM7" s="107"/>
      <c r="GN7" s="107"/>
      <c r="GO7" s="107"/>
      <c r="GP7" s="107"/>
      <c r="GQ7" s="107"/>
      <c r="GR7" s="107"/>
      <c r="GS7" s="107"/>
      <c r="GT7" s="107"/>
      <c r="GU7" s="107"/>
      <c r="GV7" s="107"/>
      <c r="GW7" s="107"/>
      <c r="GX7" s="107"/>
      <c r="GY7" s="107"/>
      <c r="GZ7" s="107"/>
      <c r="HA7" s="107"/>
      <c r="HB7" s="107"/>
      <c r="HC7" s="107"/>
      <c r="HD7" s="107"/>
      <c r="HE7" s="107"/>
      <c r="HF7" s="107"/>
      <c r="HG7" s="107"/>
      <c r="HH7" s="107"/>
      <c r="HI7" s="107"/>
      <c r="HJ7" s="107"/>
      <c r="HK7" s="107"/>
      <c r="HL7" s="107"/>
      <c r="HM7" s="107"/>
      <c r="HN7" s="107"/>
      <c r="HO7" s="107"/>
      <c r="HP7" s="107"/>
      <c r="HQ7" s="107"/>
      <c r="HR7" s="107"/>
      <c r="HS7" s="107"/>
      <c r="HT7" s="107"/>
      <c r="HU7" s="107"/>
      <c r="HV7" s="107"/>
      <c r="HW7" s="107"/>
      <c r="HX7" s="107"/>
      <c r="HY7" s="107"/>
      <c r="HZ7" s="107"/>
      <c r="IA7" s="107"/>
      <c r="IB7" s="107"/>
      <c r="IC7" s="107"/>
      <c r="ID7" s="107"/>
      <c r="IE7" s="107"/>
      <c r="IF7" s="107"/>
      <c r="IG7" s="107"/>
      <c r="IH7" s="107"/>
      <c r="II7" s="107"/>
      <c r="IJ7" s="107"/>
      <c r="IK7" s="107"/>
      <c r="IL7" s="107"/>
      <c r="IM7" s="107"/>
      <c r="IN7" s="107"/>
      <c r="IO7" s="107"/>
      <c r="IP7" s="107"/>
      <c r="IQ7" s="107"/>
      <c r="IR7" s="107"/>
      <c r="IS7" s="107"/>
      <c r="IT7" s="107"/>
      <c r="IU7" s="107"/>
      <c r="IV7" s="107"/>
    </row>
    <row r="8" spans="1:256" s="107" customFormat="1" ht="28.5" customHeight="1" thickBot="1">
      <c r="A8" s="110">
        <v>1</v>
      </c>
      <c r="B8" s="111">
        <v>2</v>
      </c>
      <c r="C8" s="111">
        <v>3</v>
      </c>
      <c r="D8" s="111">
        <v>4</v>
      </c>
      <c r="E8" s="111">
        <v>5</v>
      </c>
      <c r="F8" s="111">
        <v>6</v>
      </c>
      <c r="G8" s="111">
        <v>7</v>
      </c>
      <c r="H8" s="111">
        <v>8</v>
      </c>
      <c r="I8" s="111">
        <v>9</v>
      </c>
      <c r="J8" s="111">
        <v>10</v>
      </c>
      <c r="K8" s="111">
        <v>11</v>
      </c>
      <c r="L8" s="111">
        <v>12</v>
      </c>
      <c r="M8" s="111">
        <v>13</v>
      </c>
      <c r="N8" s="112">
        <v>14</v>
      </c>
      <c r="O8" s="112">
        <v>15</v>
      </c>
      <c r="P8" s="112">
        <v>16</v>
      </c>
    </row>
    <row r="9" spans="1:256" s="103" customFormat="1" ht="20.5" thickTop="1">
      <c r="A9" s="113"/>
      <c r="B9" s="114"/>
      <c r="C9" s="115"/>
      <c r="D9" s="116"/>
      <c r="E9" s="117"/>
      <c r="F9" s="117"/>
      <c r="G9" s="118"/>
      <c r="H9" s="118"/>
      <c r="I9" s="119"/>
      <c r="J9" s="119"/>
      <c r="K9" s="120"/>
      <c r="L9" s="120"/>
      <c r="M9" s="121"/>
      <c r="N9" s="122"/>
      <c r="O9" s="123"/>
      <c r="P9" s="124"/>
    </row>
    <row r="10" spans="1:256" s="108" customFormat="1" ht="66" customHeight="1">
      <c r="A10" s="137" t="s">
        <v>256</v>
      </c>
      <c r="B10" s="1134" t="s">
        <v>128</v>
      </c>
      <c r="C10" s="1134"/>
      <c r="D10" s="1134"/>
      <c r="E10" s="1134"/>
      <c r="F10" s="125"/>
      <c r="G10" s="126"/>
      <c r="H10" s="126"/>
      <c r="I10" s="127"/>
      <c r="J10" s="127"/>
      <c r="K10" s="128"/>
      <c r="L10" s="128"/>
      <c r="M10" s="129"/>
      <c r="N10" s="130"/>
      <c r="O10" s="131"/>
      <c r="P10" s="132"/>
      <c r="Q10" s="107"/>
      <c r="R10" s="107"/>
      <c r="S10" s="107"/>
      <c r="T10" s="107"/>
      <c r="U10" s="107"/>
      <c r="V10" s="107"/>
      <c r="W10" s="107"/>
      <c r="X10" s="107"/>
      <c r="Y10" s="107"/>
      <c r="Z10" s="107"/>
      <c r="AA10" s="107"/>
      <c r="AB10" s="107"/>
      <c r="AC10" s="107"/>
      <c r="AD10" s="107"/>
      <c r="AE10" s="107"/>
      <c r="AF10" s="107"/>
      <c r="AG10" s="107"/>
      <c r="AH10" s="107"/>
      <c r="AI10" s="107"/>
      <c r="AJ10" s="107"/>
      <c r="AK10" s="107"/>
      <c r="AL10" s="107"/>
      <c r="AM10" s="107"/>
      <c r="AN10" s="107"/>
      <c r="AO10" s="107"/>
      <c r="AP10" s="107"/>
      <c r="AQ10" s="107"/>
      <c r="AR10" s="107"/>
      <c r="AS10" s="107"/>
      <c r="AT10" s="107"/>
      <c r="AU10" s="107"/>
      <c r="AV10" s="107"/>
      <c r="AW10" s="107"/>
      <c r="AX10" s="107"/>
      <c r="AY10" s="107"/>
      <c r="AZ10" s="107"/>
      <c r="BA10" s="107"/>
      <c r="BB10" s="107"/>
      <c r="BC10" s="107"/>
      <c r="BD10" s="107"/>
      <c r="BE10" s="107"/>
      <c r="BF10" s="107"/>
      <c r="BG10" s="107"/>
      <c r="BH10" s="107"/>
      <c r="BI10" s="107"/>
      <c r="BJ10" s="107"/>
      <c r="BK10" s="107"/>
      <c r="BL10" s="107"/>
      <c r="BM10" s="107"/>
      <c r="BN10" s="107"/>
      <c r="BO10" s="107"/>
      <c r="BP10" s="107"/>
      <c r="BQ10" s="107"/>
      <c r="BR10" s="107"/>
      <c r="BS10" s="107"/>
      <c r="BT10" s="107"/>
      <c r="BU10" s="107"/>
      <c r="BV10" s="107"/>
      <c r="BW10" s="107"/>
      <c r="BX10" s="107"/>
      <c r="BY10" s="107"/>
      <c r="BZ10" s="107"/>
      <c r="CA10" s="107"/>
      <c r="CB10" s="107"/>
      <c r="CC10" s="107"/>
      <c r="CD10" s="107"/>
      <c r="CE10" s="107"/>
      <c r="CF10" s="107"/>
      <c r="CG10" s="107"/>
      <c r="CH10" s="107"/>
      <c r="CI10" s="107"/>
      <c r="CJ10" s="107"/>
      <c r="CK10" s="107"/>
      <c r="CL10" s="107"/>
      <c r="CM10" s="107"/>
      <c r="CN10" s="107"/>
      <c r="CO10" s="107"/>
      <c r="CP10" s="107"/>
      <c r="CQ10" s="107"/>
      <c r="CR10" s="107"/>
      <c r="CS10" s="107"/>
      <c r="CT10" s="107"/>
      <c r="CU10" s="107"/>
      <c r="CV10" s="107"/>
      <c r="CW10" s="107"/>
      <c r="CX10" s="107"/>
      <c r="CY10" s="107"/>
      <c r="CZ10" s="107"/>
      <c r="DA10" s="107"/>
      <c r="DB10" s="107"/>
      <c r="DC10" s="107"/>
      <c r="DD10" s="107"/>
      <c r="DE10" s="107"/>
      <c r="DF10" s="107"/>
      <c r="DG10" s="107"/>
      <c r="DH10" s="107"/>
      <c r="DI10" s="107"/>
      <c r="DJ10" s="107"/>
      <c r="DK10" s="107"/>
      <c r="DL10" s="107"/>
      <c r="DM10" s="107"/>
      <c r="DN10" s="107"/>
      <c r="DO10" s="107"/>
      <c r="DP10" s="107"/>
      <c r="DQ10" s="107"/>
      <c r="DR10" s="107"/>
      <c r="DS10" s="107"/>
      <c r="DT10" s="107"/>
      <c r="DU10" s="107"/>
      <c r="DV10" s="107"/>
      <c r="DW10" s="107"/>
      <c r="DX10" s="107"/>
      <c r="DY10" s="107"/>
      <c r="DZ10" s="107"/>
      <c r="EA10" s="107"/>
      <c r="EB10" s="107"/>
      <c r="EC10" s="107"/>
      <c r="ED10" s="107"/>
      <c r="EE10" s="107"/>
      <c r="EF10" s="107"/>
      <c r="EG10" s="107"/>
      <c r="EH10" s="107"/>
      <c r="EI10" s="107"/>
      <c r="EJ10" s="107"/>
      <c r="EK10" s="107"/>
      <c r="EL10" s="107"/>
      <c r="EM10" s="107"/>
      <c r="EN10" s="107"/>
      <c r="EO10" s="107"/>
      <c r="EP10" s="107"/>
      <c r="EQ10" s="107"/>
      <c r="ER10" s="107"/>
      <c r="ES10" s="107"/>
      <c r="ET10" s="107"/>
      <c r="EU10" s="107"/>
      <c r="EV10" s="107"/>
      <c r="EW10" s="107"/>
      <c r="EX10" s="107"/>
      <c r="EY10" s="107"/>
      <c r="EZ10" s="107"/>
      <c r="FA10" s="107"/>
      <c r="FB10" s="107"/>
      <c r="FC10" s="107"/>
      <c r="FD10" s="107"/>
      <c r="FE10" s="107"/>
      <c r="FF10" s="107"/>
      <c r="FG10" s="107"/>
      <c r="FH10" s="107"/>
      <c r="FI10" s="107"/>
      <c r="FJ10" s="107"/>
      <c r="FK10" s="107"/>
      <c r="FL10" s="107"/>
      <c r="FM10" s="107"/>
      <c r="FN10" s="107"/>
      <c r="FO10" s="107"/>
      <c r="FP10" s="107"/>
      <c r="FQ10" s="107"/>
      <c r="FR10" s="107"/>
      <c r="FS10" s="107"/>
      <c r="FT10" s="107"/>
      <c r="FU10" s="107"/>
      <c r="FV10" s="107"/>
      <c r="FW10" s="107"/>
      <c r="FX10" s="107"/>
      <c r="FY10" s="107"/>
      <c r="FZ10" s="107"/>
      <c r="GA10" s="107"/>
      <c r="GB10" s="107"/>
      <c r="GC10" s="107"/>
      <c r="GD10" s="107"/>
      <c r="GE10" s="107"/>
      <c r="GF10" s="107"/>
      <c r="GG10" s="107"/>
      <c r="GH10" s="107"/>
      <c r="GI10" s="107"/>
      <c r="GJ10" s="107"/>
      <c r="GK10" s="107"/>
      <c r="GL10" s="107"/>
      <c r="GM10" s="107"/>
      <c r="GN10" s="107"/>
      <c r="GO10" s="107"/>
      <c r="GP10" s="107"/>
      <c r="GQ10" s="107"/>
      <c r="GR10" s="107"/>
      <c r="GS10" s="107"/>
      <c r="GT10" s="107"/>
      <c r="GU10" s="107"/>
      <c r="GV10" s="107"/>
      <c r="GW10" s="107"/>
      <c r="GX10" s="107"/>
      <c r="GY10" s="107"/>
      <c r="GZ10" s="107"/>
      <c r="HA10" s="107"/>
      <c r="HB10" s="107"/>
      <c r="HC10" s="107"/>
      <c r="HD10" s="107"/>
      <c r="HE10" s="107"/>
      <c r="HF10" s="107"/>
      <c r="HG10" s="107"/>
      <c r="HH10" s="107"/>
      <c r="HI10" s="107"/>
      <c r="HJ10" s="107"/>
      <c r="HK10" s="107"/>
      <c r="HL10" s="107"/>
      <c r="HM10" s="107"/>
      <c r="HN10" s="107"/>
      <c r="HO10" s="107"/>
      <c r="HP10" s="107"/>
      <c r="HQ10" s="107"/>
      <c r="HR10" s="107"/>
      <c r="HS10" s="107"/>
      <c r="HT10" s="107"/>
      <c r="HU10" s="107"/>
      <c r="HV10" s="107"/>
      <c r="HW10" s="107"/>
      <c r="HX10" s="107"/>
      <c r="HY10" s="107"/>
      <c r="HZ10" s="107"/>
      <c r="IA10" s="107"/>
      <c r="IB10" s="107"/>
      <c r="IC10" s="107"/>
      <c r="ID10" s="107"/>
      <c r="IE10" s="107"/>
      <c r="IF10" s="107"/>
      <c r="IG10" s="107"/>
      <c r="IH10" s="107"/>
      <c r="II10" s="107"/>
      <c r="IJ10" s="107"/>
      <c r="IK10" s="107"/>
      <c r="IL10" s="107"/>
      <c r="IM10" s="107"/>
      <c r="IN10" s="107"/>
      <c r="IO10" s="107"/>
      <c r="IP10" s="107"/>
      <c r="IQ10" s="107"/>
      <c r="IR10" s="107"/>
      <c r="IS10" s="107"/>
      <c r="IT10" s="107"/>
      <c r="IU10" s="107"/>
      <c r="IV10" s="107"/>
    </row>
    <row r="11" spans="1:256" s="108" customFormat="1" ht="66" customHeight="1">
      <c r="A11" s="136"/>
      <c r="B11" s="133" t="s">
        <v>254</v>
      </c>
      <c r="C11" s="138">
        <f>C12+C13</f>
        <v>45997000</v>
      </c>
      <c r="D11" s="133"/>
      <c r="E11" s="133"/>
      <c r="F11" s="133"/>
      <c r="G11" s="133"/>
      <c r="H11" s="133"/>
      <c r="I11" s="133"/>
      <c r="J11" s="133"/>
      <c r="K11" s="133"/>
      <c r="L11" s="133"/>
      <c r="M11" s="138"/>
      <c r="N11" s="139"/>
      <c r="O11" s="133"/>
      <c r="P11" s="133"/>
      <c r="Q11" s="107"/>
      <c r="R11" s="107"/>
      <c r="S11" s="107"/>
      <c r="T11" s="107"/>
      <c r="U11" s="107"/>
      <c r="V11" s="107"/>
      <c r="W11" s="107"/>
      <c r="X11" s="107"/>
      <c r="Y11" s="107"/>
      <c r="Z11" s="107"/>
      <c r="AA11" s="107"/>
      <c r="AB11" s="107"/>
      <c r="AC11" s="107"/>
      <c r="AD11" s="107"/>
      <c r="AE11" s="107"/>
      <c r="AF11" s="107"/>
      <c r="AG11" s="107"/>
      <c r="AH11" s="107"/>
      <c r="AI11" s="107"/>
      <c r="AJ11" s="107"/>
      <c r="AK11" s="107"/>
      <c r="AL11" s="107"/>
      <c r="AM11" s="107"/>
      <c r="AN11" s="107"/>
      <c r="AO11" s="107"/>
      <c r="AP11" s="107"/>
      <c r="AQ11" s="107"/>
      <c r="AR11" s="107"/>
      <c r="AS11" s="107"/>
      <c r="AT11" s="107"/>
      <c r="AU11" s="107"/>
      <c r="AV11" s="107"/>
      <c r="AW11" s="107"/>
      <c r="AX11" s="107"/>
      <c r="AY11" s="107"/>
      <c r="AZ11" s="107"/>
      <c r="BA11" s="107"/>
      <c r="BB11" s="107"/>
      <c r="BC11" s="107"/>
      <c r="BD11" s="107"/>
      <c r="BE11" s="107"/>
      <c r="BF11" s="107"/>
      <c r="BG11" s="107"/>
      <c r="BH11" s="107"/>
      <c r="BI11" s="107"/>
      <c r="BJ11" s="107"/>
      <c r="BK11" s="107"/>
      <c r="BL11" s="107"/>
      <c r="BM11" s="107"/>
      <c r="BN11" s="107"/>
      <c r="BO11" s="107"/>
      <c r="BP11" s="107"/>
      <c r="BQ11" s="107"/>
      <c r="BR11" s="107"/>
      <c r="BS11" s="107"/>
      <c r="BT11" s="107"/>
      <c r="BU11" s="107"/>
      <c r="BV11" s="107"/>
      <c r="BW11" s="107"/>
      <c r="BX11" s="107"/>
      <c r="BY11" s="107"/>
      <c r="BZ11" s="107"/>
      <c r="CA11" s="107"/>
      <c r="CB11" s="107"/>
      <c r="CC11" s="107"/>
      <c r="CD11" s="107"/>
      <c r="CE11" s="107"/>
      <c r="CF11" s="107"/>
      <c r="CG11" s="107"/>
      <c r="CH11" s="107"/>
      <c r="CI11" s="107"/>
      <c r="CJ11" s="107"/>
      <c r="CK11" s="107"/>
      <c r="CL11" s="107"/>
      <c r="CM11" s="107"/>
      <c r="CN11" s="107"/>
      <c r="CO11" s="107"/>
      <c r="CP11" s="107"/>
      <c r="CQ11" s="107"/>
      <c r="CR11" s="107"/>
      <c r="CS11" s="107"/>
      <c r="CT11" s="107"/>
      <c r="CU11" s="107"/>
      <c r="CV11" s="107"/>
      <c r="CW11" s="107"/>
      <c r="CX11" s="107"/>
      <c r="CY11" s="107"/>
      <c r="CZ11" s="107"/>
      <c r="DA11" s="107"/>
      <c r="DB11" s="107"/>
      <c r="DC11" s="107"/>
      <c r="DD11" s="107"/>
      <c r="DE11" s="107"/>
      <c r="DF11" s="107"/>
      <c r="DG11" s="107"/>
      <c r="DH11" s="107"/>
      <c r="DI11" s="107"/>
      <c r="DJ11" s="107"/>
      <c r="DK11" s="107"/>
      <c r="DL11" s="107"/>
      <c r="DM11" s="107"/>
      <c r="DN11" s="107"/>
      <c r="DO11" s="107"/>
      <c r="DP11" s="107"/>
      <c r="DQ11" s="107"/>
      <c r="DR11" s="107"/>
      <c r="DS11" s="107"/>
      <c r="DT11" s="107"/>
      <c r="DU11" s="107"/>
      <c r="DV11" s="107"/>
      <c r="DW11" s="107"/>
      <c r="DX11" s="107"/>
      <c r="DY11" s="107"/>
      <c r="DZ11" s="107"/>
      <c r="EA11" s="107"/>
      <c r="EB11" s="107"/>
      <c r="EC11" s="107"/>
      <c r="ED11" s="107"/>
      <c r="EE11" s="107"/>
      <c r="EF11" s="107"/>
      <c r="EG11" s="107"/>
      <c r="EH11" s="107"/>
      <c r="EI11" s="107"/>
      <c r="EJ11" s="107"/>
      <c r="EK11" s="107"/>
      <c r="EL11" s="107"/>
      <c r="EM11" s="107"/>
      <c r="EN11" s="107"/>
      <c r="EO11" s="107"/>
      <c r="EP11" s="107"/>
      <c r="EQ11" s="107"/>
      <c r="ER11" s="107"/>
      <c r="ES11" s="107"/>
      <c r="ET11" s="107"/>
      <c r="EU11" s="107"/>
      <c r="EV11" s="107"/>
      <c r="EW11" s="107"/>
      <c r="EX11" s="107"/>
      <c r="EY11" s="107"/>
      <c r="EZ11" s="107"/>
      <c r="FA11" s="107"/>
      <c r="FB11" s="107"/>
      <c r="FC11" s="107"/>
      <c r="FD11" s="107"/>
      <c r="FE11" s="107"/>
      <c r="FF11" s="107"/>
      <c r="FG11" s="107"/>
      <c r="FH11" s="107"/>
      <c r="FI11" s="107"/>
      <c r="FJ11" s="107"/>
      <c r="FK11" s="107"/>
      <c r="FL11" s="107"/>
      <c r="FM11" s="107"/>
      <c r="FN11" s="107"/>
      <c r="FO11" s="107"/>
      <c r="FP11" s="107"/>
      <c r="FQ11" s="107"/>
      <c r="FR11" s="107"/>
      <c r="FS11" s="107"/>
      <c r="FT11" s="107"/>
      <c r="FU11" s="107"/>
      <c r="FV11" s="107"/>
      <c r="FW11" s="107"/>
      <c r="FX11" s="107"/>
      <c r="FY11" s="107"/>
      <c r="FZ11" s="107"/>
      <c r="GA11" s="107"/>
      <c r="GB11" s="107"/>
      <c r="GC11" s="107"/>
      <c r="GD11" s="107"/>
      <c r="GE11" s="107"/>
      <c r="GF11" s="107"/>
      <c r="GG11" s="107"/>
      <c r="GH11" s="107"/>
      <c r="GI11" s="107"/>
      <c r="GJ11" s="107"/>
      <c r="GK11" s="107"/>
      <c r="GL11" s="107"/>
      <c r="GM11" s="107"/>
      <c r="GN11" s="107"/>
      <c r="GO11" s="107"/>
      <c r="GP11" s="107"/>
      <c r="GQ11" s="107"/>
      <c r="GR11" s="107"/>
      <c r="GS11" s="107"/>
      <c r="GT11" s="107"/>
      <c r="GU11" s="107"/>
      <c r="GV11" s="107"/>
      <c r="GW11" s="107"/>
      <c r="GX11" s="107"/>
      <c r="GY11" s="107"/>
      <c r="GZ11" s="107"/>
      <c r="HA11" s="107"/>
      <c r="HB11" s="107"/>
      <c r="HC11" s="107"/>
      <c r="HD11" s="107"/>
      <c r="HE11" s="107"/>
      <c r="HF11" s="107"/>
      <c r="HG11" s="107"/>
      <c r="HH11" s="107"/>
      <c r="HI11" s="107"/>
      <c r="HJ11" s="107"/>
      <c r="HK11" s="107"/>
      <c r="HL11" s="107"/>
      <c r="HM11" s="107"/>
      <c r="HN11" s="107"/>
      <c r="HO11" s="107"/>
      <c r="HP11" s="107"/>
      <c r="HQ11" s="107"/>
      <c r="HR11" s="107"/>
      <c r="HS11" s="107"/>
      <c r="HT11" s="107"/>
      <c r="HU11" s="107"/>
      <c r="HV11" s="107"/>
      <c r="HW11" s="107"/>
      <c r="HX11" s="107"/>
      <c r="HY11" s="107"/>
      <c r="HZ11" s="107"/>
      <c r="IA11" s="107"/>
      <c r="IB11" s="107"/>
      <c r="IC11" s="107"/>
      <c r="ID11" s="107"/>
      <c r="IE11" s="107"/>
      <c r="IF11" s="107"/>
      <c r="IG11" s="107"/>
      <c r="IH11" s="107"/>
      <c r="II11" s="107"/>
      <c r="IJ11" s="107"/>
      <c r="IK11" s="107"/>
      <c r="IL11" s="107"/>
      <c r="IM11" s="107"/>
      <c r="IN11" s="107"/>
      <c r="IO11" s="107"/>
      <c r="IP11" s="107"/>
      <c r="IQ11" s="107"/>
      <c r="IR11" s="107"/>
      <c r="IS11" s="107"/>
      <c r="IT11" s="107"/>
      <c r="IU11" s="107"/>
      <c r="IV11" s="107"/>
    </row>
    <row r="12" spans="1:256" s="108" customFormat="1" ht="90" customHeight="1">
      <c r="A12" s="134">
        <v>1</v>
      </c>
      <c r="B12" s="804" t="s">
        <v>516</v>
      </c>
      <c r="C12" s="806">
        <v>39997000</v>
      </c>
      <c r="D12" s="135" t="s">
        <v>255</v>
      </c>
      <c r="E12" s="805" t="s">
        <v>280</v>
      </c>
      <c r="F12" s="140"/>
      <c r="G12" s="141"/>
      <c r="H12" s="141"/>
      <c r="I12" s="142"/>
      <c r="J12" s="142"/>
      <c r="K12" s="143"/>
      <c r="L12" s="143"/>
      <c r="M12" s="806">
        <v>0</v>
      </c>
      <c r="N12" s="144">
        <v>0</v>
      </c>
      <c r="O12" s="145"/>
      <c r="P12" s="1163" t="s">
        <v>260</v>
      </c>
      <c r="Q12" s="107"/>
      <c r="R12" s="107"/>
      <c r="S12" s="107"/>
      <c r="T12" s="107"/>
      <c r="U12" s="107"/>
      <c r="V12" s="107"/>
      <c r="W12" s="107"/>
      <c r="X12" s="107"/>
      <c r="Y12" s="107"/>
      <c r="Z12" s="107"/>
      <c r="AA12" s="107"/>
      <c r="AB12" s="107"/>
      <c r="AC12" s="107"/>
      <c r="AD12" s="107"/>
      <c r="AE12" s="107"/>
      <c r="AF12" s="107"/>
      <c r="AG12" s="107"/>
      <c r="AH12" s="107"/>
      <c r="AI12" s="107"/>
      <c r="AJ12" s="107"/>
      <c r="AK12" s="107"/>
      <c r="AL12" s="107"/>
      <c r="AM12" s="107"/>
      <c r="AN12" s="107"/>
      <c r="AO12" s="107"/>
      <c r="AP12" s="107"/>
      <c r="AQ12" s="107"/>
      <c r="AR12" s="107"/>
      <c r="AS12" s="107"/>
      <c r="AT12" s="107"/>
      <c r="AU12" s="107"/>
      <c r="AV12" s="107"/>
      <c r="AW12" s="107"/>
      <c r="AX12" s="107"/>
      <c r="AY12" s="107"/>
      <c r="AZ12" s="107"/>
      <c r="BA12" s="107"/>
      <c r="BB12" s="107"/>
      <c r="BC12" s="107"/>
      <c r="BD12" s="107"/>
      <c r="BE12" s="107"/>
      <c r="BF12" s="107"/>
      <c r="BG12" s="107"/>
      <c r="BH12" s="107"/>
      <c r="BI12" s="107"/>
      <c r="BJ12" s="107"/>
      <c r="BK12" s="107"/>
      <c r="BL12" s="107"/>
      <c r="BM12" s="107"/>
      <c r="BN12" s="107"/>
      <c r="BO12" s="107"/>
      <c r="BP12" s="107"/>
      <c r="BQ12" s="107"/>
      <c r="BR12" s="107"/>
      <c r="BS12" s="107"/>
      <c r="BT12" s="107"/>
      <c r="BU12" s="107"/>
      <c r="BV12" s="107"/>
      <c r="BW12" s="107"/>
      <c r="BX12" s="107"/>
      <c r="BY12" s="107"/>
      <c r="BZ12" s="107"/>
      <c r="CA12" s="107"/>
      <c r="CB12" s="107"/>
      <c r="CC12" s="107"/>
      <c r="CD12" s="107"/>
      <c r="CE12" s="107"/>
      <c r="CF12" s="107"/>
      <c r="CG12" s="107"/>
      <c r="CH12" s="107"/>
      <c r="CI12" s="107"/>
      <c r="CJ12" s="107"/>
      <c r="CK12" s="107"/>
      <c r="CL12" s="107"/>
      <c r="CM12" s="107"/>
      <c r="CN12" s="107"/>
      <c r="CO12" s="107"/>
      <c r="CP12" s="107"/>
      <c r="CQ12" s="107"/>
      <c r="CR12" s="107"/>
      <c r="CS12" s="107"/>
      <c r="CT12" s="107"/>
      <c r="CU12" s="107"/>
      <c r="CV12" s="107"/>
      <c r="CW12" s="107"/>
      <c r="CX12" s="107"/>
      <c r="CY12" s="107"/>
      <c r="CZ12" s="107"/>
      <c r="DA12" s="107"/>
      <c r="DB12" s="107"/>
      <c r="DC12" s="107"/>
      <c r="DD12" s="107"/>
      <c r="DE12" s="107"/>
      <c r="DF12" s="107"/>
      <c r="DG12" s="107"/>
      <c r="DH12" s="107"/>
      <c r="DI12" s="107"/>
      <c r="DJ12" s="107"/>
      <c r="DK12" s="107"/>
      <c r="DL12" s="107"/>
      <c r="DM12" s="107"/>
      <c r="DN12" s="107"/>
      <c r="DO12" s="107"/>
      <c r="DP12" s="107"/>
      <c r="DQ12" s="107"/>
      <c r="DR12" s="107"/>
      <c r="DS12" s="107"/>
      <c r="DT12" s="107"/>
      <c r="DU12" s="107"/>
      <c r="DV12" s="107"/>
      <c r="DW12" s="107"/>
      <c r="DX12" s="107"/>
      <c r="DY12" s="107"/>
      <c r="DZ12" s="107"/>
      <c r="EA12" s="107"/>
      <c r="EB12" s="107"/>
      <c r="EC12" s="107"/>
      <c r="ED12" s="107"/>
      <c r="EE12" s="107"/>
      <c r="EF12" s="107"/>
      <c r="EG12" s="107"/>
      <c r="EH12" s="107"/>
      <c r="EI12" s="107"/>
      <c r="EJ12" s="107"/>
      <c r="EK12" s="107"/>
      <c r="EL12" s="107"/>
      <c r="EM12" s="107"/>
      <c r="EN12" s="107"/>
      <c r="EO12" s="107"/>
      <c r="EP12" s="107"/>
      <c r="EQ12" s="107"/>
      <c r="ER12" s="107"/>
      <c r="ES12" s="107"/>
      <c r="ET12" s="107"/>
      <c r="EU12" s="107"/>
      <c r="EV12" s="107"/>
      <c r="EW12" s="107"/>
      <c r="EX12" s="107"/>
      <c r="EY12" s="107"/>
      <c r="EZ12" s="107"/>
      <c r="FA12" s="107"/>
      <c r="FB12" s="107"/>
      <c r="FC12" s="107"/>
      <c r="FD12" s="107"/>
      <c r="FE12" s="107"/>
      <c r="FF12" s="107"/>
      <c r="FG12" s="107"/>
      <c r="FH12" s="107"/>
      <c r="FI12" s="107"/>
      <c r="FJ12" s="107"/>
      <c r="FK12" s="107"/>
      <c r="FL12" s="107"/>
      <c r="FM12" s="107"/>
      <c r="FN12" s="107"/>
      <c r="FO12" s="107"/>
      <c r="FP12" s="107"/>
      <c r="FQ12" s="107"/>
      <c r="FR12" s="107"/>
      <c r="FS12" s="107"/>
      <c r="FT12" s="107"/>
      <c r="FU12" s="107"/>
      <c r="FV12" s="107"/>
      <c r="FW12" s="107"/>
      <c r="FX12" s="107"/>
      <c r="FY12" s="107"/>
      <c r="FZ12" s="107"/>
      <c r="GA12" s="107"/>
      <c r="GB12" s="107"/>
      <c r="GC12" s="107"/>
      <c r="GD12" s="107"/>
      <c r="GE12" s="107"/>
      <c r="GF12" s="107"/>
      <c r="GG12" s="107"/>
      <c r="GH12" s="107"/>
      <c r="GI12" s="107"/>
      <c r="GJ12" s="107"/>
      <c r="GK12" s="107"/>
      <c r="GL12" s="107"/>
      <c r="GM12" s="107"/>
      <c r="GN12" s="107"/>
      <c r="GO12" s="107"/>
      <c r="GP12" s="107"/>
      <c r="GQ12" s="107"/>
      <c r="GR12" s="107"/>
      <c r="GS12" s="107"/>
      <c r="GT12" s="107"/>
      <c r="GU12" s="107"/>
      <c r="GV12" s="107"/>
      <c r="GW12" s="107"/>
      <c r="GX12" s="107"/>
      <c r="GY12" s="107"/>
      <c r="GZ12" s="107"/>
      <c r="HA12" s="107"/>
      <c r="HB12" s="107"/>
      <c r="HC12" s="107"/>
      <c r="HD12" s="107"/>
      <c r="HE12" s="107"/>
      <c r="HF12" s="107"/>
      <c r="HG12" s="107"/>
      <c r="HH12" s="107"/>
      <c r="HI12" s="107"/>
      <c r="HJ12" s="107"/>
      <c r="HK12" s="107"/>
      <c r="HL12" s="107"/>
      <c r="HM12" s="107"/>
      <c r="HN12" s="107"/>
      <c r="HO12" s="107"/>
      <c r="HP12" s="107"/>
      <c r="HQ12" s="107"/>
      <c r="HR12" s="107"/>
      <c r="HS12" s="107"/>
      <c r="HT12" s="107"/>
      <c r="HU12" s="107"/>
      <c r="HV12" s="107"/>
      <c r="HW12" s="107"/>
      <c r="HX12" s="107"/>
      <c r="HY12" s="107"/>
      <c r="HZ12" s="107"/>
      <c r="IA12" s="107"/>
      <c r="IB12" s="107"/>
      <c r="IC12" s="107"/>
      <c r="ID12" s="107"/>
      <c r="IE12" s="107"/>
      <c r="IF12" s="107"/>
      <c r="IG12" s="107"/>
      <c r="IH12" s="107"/>
      <c r="II12" s="107"/>
      <c r="IJ12" s="107"/>
      <c r="IK12" s="107"/>
      <c r="IL12" s="107"/>
      <c r="IM12" s="107"/>
      <c r="IN12" s="107"/>
      <c r="IO12" s="107"/>
      <c r="IP12" s="107"/>
      <c r="IQ12" s="107"/>
      <c r="IR12" s="107"/>
      <c r="IS12" s="107"/>
      <c r="IT12" s="107"/>
      <c r="IU12" s="107"/>
      <c r="IV12" s="107"/>
    </row>
    <row r="13" spans="1:256" s="108" customFormat="1" ht="55" customHeight="1">
      <c r="A13" s="136">
        <v>2</v>
      </c>
      <c r="B13" s="804" t="s">
        <v>128</v>
      </c>
      <c r="C13" s="806">
        <v>6000000</v>
      </c>
      <c r="D13" s="135" t="s">
        <v>255</v>
      </c>
      <c r="E13" s="803" t="s">
        <v>259</v>
      </c>
      <c r="F13" s="140"/>
      <c r="G13" s="141"/>
      <c r="H13" s="141"/>
      <c r="I13" s="142"/>
      <c r="J13" s="142"/>
      <c r="K13" s="143"/>
      <c r="L13" s="143"/>
      <c r="M13" s="806">
        <v>0</v>
      </c>
      <c r="N13" s="144">
        <v>0</v>
      </c>
      <c r="O13" s="145"/>
      <c r="P13" s="1164"/>
      <c r="Q13" s="107"/>
      <c r="R13" s="107"/>
      <c r="S13" s="107"/>
      <c r="T13" s="107"/>
      <c r="U13" s="107"/>
      <c r="V13" s="107"/>
      <c r="W13" s="107"/>
      <c r="X13" s="107"/>
      <c r="Y13" s="107"/>
      <c r="Z13" s="107"/>
      <c r="AA13" s="107"/>
      <c r="AB13" s="107"/>
      <c r="AC13" s="107"/>
      <c r="AD13" s="107"/>
      <c r="AE13" s="107"/>
      <c r="AF13" s="107"/>
      <c r="AG13" s="107"/>
      <c r="AH13" s="107"/>
      <c r="AI13" s="107"/>
      <c r="AJ13" s="107"/>
      <c r="AK13" s="107"/>
      <c r="AL13" s="107"/>
      <c r="AM13" s="107"/>
      <c r="AN13" s="107"/>
      <c r="AO13" s="107"/>
      <c r="AP13" s="107"/>
      <c r="AQ13" s="107"/>
      <c r="AR13" s="107"/>
      <c r="AS13" s="107"/>
      <c r="AT13" s="107"/>
      <c r="AU13" s="107"/>
      <c r="AV13" s="107"/>
      <c r="AW13" s="107"/>
      <c r="AX13" s="107"/>
      <c r="AY13" s="107"/>
      <c r="AZ13" s="107"/>
      <c r="BA13" s="107"/>
      <c r="BB13" s="107"/>
      <c r="BC13" s="107"/>
      <c r="BD13" s="107"/>
      <c r="BE13" s="107"/>
      <c r="BF13" s="107"/>
      <c r="BG13" s="107"/>
      <c r="BH13" s="107"/>
      <c r="BI13" s="107"/>
      <c r="BJ13" s="107"/>
      <c r="BK13" s="107"/>
      <c r="BL13" s="107"/>
      <c r="BM13" s="107"/>
      <c r="BN13" s="107"/>
      <c r="BO13" s="107"/>
      <c r="BP13" s="107"/>
      <c r="BQ13" s="107"/>
      <c r="BR13" s="107"/>
      <c r="BS13" s="107"/>
      <c r="BT13" s="107"/>
      <c r="BU13" s="107"/>
      <c r="BV13" s="107"/>
      <c r="BW13" s="107"/>
      <c r="BX13" s="107"/>
      <c r="BY13" s="107"/>
      <c r="BZ13" s="107"/>
      <c r="CA13" s="107"/>
      <c r="CB13" s="107"/>
      <c r="CC13" s="107"/>
      <c r="CD13" s="107"/>
      <c r="CE13" s="107"/>
      <c r="CF13" s="107"/>
      <c r="CG13" s="107"/>
      <c r="CH13" s="107"/>
      <c r="CI13" s="107"/>
      <c r="CJ13" s="107"/>
      <c r="CK13" s="107"/>
      <c r="CL13" s="107"/>
      <c r="CM13" s="107"/>
      <c r="CN13" s="107"/>
      <c r="CO13" s="107"/>
      <c r="CP13" s="107"/>
      <c r="CQ13" s="107"/>
      <c r="CR13" s="107"/>
      <c r="CS13" s="107"/>
      <c r="CT13" s="107"/>
      <c r="CU13" s="107"/>
      <c r="CV13" s="107"/>
      <c r="CW13" s="107"/>
      <c r="CX13" s="107"/>
      <c r="CY13" s="107"/>
      <c r="CZ13" s="107"/>
      <c r="DA13" s="107"/>
      <c r="DB13" s="107"/>
      <c r="DC13" s="107"/>
      <c r="DD13" s="107"/>
      <c r="DE13" s="107"/>
      <c r="DF13" s="107"/>
      <c r="DG13" s="107"/>
      <c r="DH13" s="107"/>
      <c r="DI13" s="107"/>
      <c r="DJ13" s="107"/>
      <c r="DK13" s="107"/>
      <c r="DL13" s="107"/>
      <c r="DM13" s="107"/>
      <c r="DN13" s="107"/>
      <c r="DO13" s="107"/>
      <c r="DP13" s="107"/>
      <c r="DQ13" s="107"/>
      <c r="DR13" s="107"/>
      <c r="DS13" s="107"/>
      <c r="DT13" s="107"/>
      <c r="DU13" s="107"/>
      <c r="DV13" s="107"/>
      <c r="DW13" s="107"/>
      <c r="DX13" s="107"/>
      <c r="DY13" s="107"/>
      <c r="DZ13" s="107"/>
      <c r="EA13" s="107"/>
      <c r="EB13" s="107"/>
      <c r="EC13" s="107"/>
      <c r="ED13" s="107"/>
      <c r="EE13" s="107"/>
      <c r="EF13" s="107"/>
      <c r="EG13" s="107"/>
      <c r="EH13" s="107"/>
      <c r="EI13" s="107"/>
      <c r="EJ13" s="107"/>
      <c r="EK13" s="107"/>
      <c r="EL13" s="107"/>
      <c r="EM13" s="107"/>
      <c r="EN13" s="107"/>
      <c r="EO13" s="107"/>
      <c r="EP13" s="107"/>
      <c r="EQ13" s="107"/>
      <c r="ER13" s="107"/>
      <c r="ES13" s="107"/>
      <c r="ET13" s="107"/>
      <c r="EU13" s="107"/>
      <c r="EV13" s="107"/>
      <c r="EW13" s="107"/>
      <c r="EX13" s="107"/>
      <c r="EY13" s="107"/>
      <c r="EZ13" s="107"/>
      <c r="FA13" s="107"/>
      <c r="FB13" s="107"/>
      <c r="FC13" s="107"/>
      <c r="FD13" s="107"/>
      <c r="FE13" s="107"/>
      <c r="FF13" s="107"/>
      <c r="FG13" s="107"/>
      <c r="FH13" s="107"/>
      <c r="FI13" s="107"/>
      <c r="FJ13" s="107"/>
      <c r="FK13" s="107"/>
      <c r="FL13" s="107"/>
      <c r="FM13" s="107"/>
      <c r="FN13" s="107"/>
      <c r="FO13" s="107"/>
      <c r="FP13" s="107"/>
      <c r="FQ13" s="107"/>
      <c r="FR13" s="107"/>
      <c r="FS13" s="107"/>
      <c r="FT13" s="107"/>
      <c r="FU13" s="107"/>
      <c r="FV13" s="107"/>
      <c r="FW13" s="107"/>
      <c r="FX13" s="107"/>
      <c r="FY13" s="107"/>
      <c r="FZ13" s="107"/>
      <c r="GA13" s="107"/>
      <c r="GB13" s="107"/>
      <c r="GC13" s="107"/>
      <c r="GD13" s="107"/>
      <c r="GE13" s="107"/>
      <c r="GF13" s="107"/>
      <c r="GG13" s="107"/>
      <c r="GH13" s="107"/>
      <c r="GI13" s="107"/>
      <c r="GJ13" s="107"/>
      <c r="GK13" s="107"/>
      <c r="GL13" s="107"/>
      <c r="GM13" s="107"/>
      <c r="GN13" s="107"/>
      <c r="GO13" s="107"/>
      <c r="GP13" s="107"/>
      <c r="GQ13" s="107"/>
      <c r="GR13" s="107"/>
      <c r="GS13" s="107"/>
      <c r="GT13" s="107"/>
      <c r="GU13" s="107"/>
      <c r="GV13" s="107"/>
      <c r="GW13" s="107"/>
      <c r="GX13" s="107"/>
      <c r="GY13" s="107"/>
      <c r="GZ13" s="107"/>
      <c r="HA13" s="107"/>
      <c r="HB13" s="107"/>
      <c r="HC13" s="107"/>
      <c r="HD13" s="107"/>
      <c r="HE13" s="107"/>
      <c r="HF13" s="107"/>
      <c r="HG13" s="107"/>
      <c r="HH13" s="107"/>
      <c r="HI13" s="107"/>
      <c r="HJ13" s="107"/>
      <c r="HK13" s="107"/>
      <c r="HL13" s="107"/>
      <c r="HM13" s="107"/>
      <c r="HN13" s="107"/>
      <c r="HO13" s="107"/>
      <c r="HP13" s="107"/>
      <c r="HQ13" s="107"/>
      <c r="HR13" s="107"/>
      <c r="HS13" s="107"/>
      <c r="HT13" s="107"/>
      <c r="HU13" s="107"/>
      <c r="HV13" s="107"/>
      <c r="HW13" s="107"/>
      <c r="HX13" s="107"/>
      <c r="HY13" s="107"/>
      <c r="HZ13" s="107"/>
      <c r="IA13" s="107"/>
      <c r="IB13" s="107"/>
      <c r="IC13" s="107"/>
      <c r="ID13" s="107"/>
      <c r="IE13" s="107"/>
      <c r="IF13" s="107"/>
      <c r="IG13" s="107"/>
      <c r="IH13" s="107"/>
      <c r="II13" s="107"/>
      <c r="IJ13" s="107"/>
      <c r="IK13" s="107"/>
      <c r="IL13" s="107"/>
      <c r="IM13" s="107"/>
      <c r="IN13" s="107"/>
      <c r="IO13" s="107"/>
      <c r="IP13" s="107"/>
      <c r="IQ13" s="107"/>
      <c r="IR13" s="107"/>
      <c r="IS13" s="107"/>
      <c r="IT13" s="107"/>
      <c r="IU13" s="107"/>
      <c r="IV13" s="107"/>
    </row>
    <row r="14" spans="1:256" s="108" customFormat="1" ht="37" customHeight="1" thickBot="1">
      <c r="A14" s="146"/>
      <c r="B14" s="147" t="s">
        <v>257</v>
      </c>
      <c r="C14" s="148">
        <f>C11</f>
        <v>45997000</v>
      </c>
      <c r="D14" s="147"/>
      <c r="E14" s="147"/>
      <c r="F14" s="149"/>
      <c r="G14" s="150"/>
      <c r="H14" s="150"/>
      <c r="I14" s="150"/>
      <c r="J14" s="150"/>
      <c r="K14" s="150"/>
      <c r="L14" s="150"/>
      <c r="M14" s="148">
        <f>M11</f>
        <v>0</v>
      </c>
      <c r="N14" s="151">
        <f>M14/C14*100%</f>
        <v>0</v>
      </c>
      <c r="O14" s="152"/>
      <c r="P14" s="153"/>
      <c r="Q14" s="107"/>
      <c r="R14" s="107"/>
      <c r="S14" s="107"/>
      <c r="T14" s="107"/>
      <c r="U14" s="107"/>
      <c r="V14" s="107"/>
      <c r="W14" s="107"/>
      <c r="X14" s="107"/>
      <c r="Y14" s="107"/>
      <c r="Z14" s="107"/>
      <c r="AA14" s="107"/>
      <c r="AB14" s="107"/>
      <c r="AC14" s="107"/>
      <c r="AD14" s="107"/>
      <c r="AE14" s="107"/>
      <c r="AF14" s="107"/>
      <c r="AG14" s="107"/>
      <c r="AH14" s="107"/>
      <c r="AI14" s="107"/>
      <c r="AJ14" s="107"/>
      <c r="AK14" s="107"/>
      <c r="AL14" s="107"/>
      <c r="AM14" s="107"/>
      <c r="AN14" s="107"/>
      <c r="AO14" s="107"/>
      <c r="AP14" s="107"/>
      <c r="AQ14" s="107"/>
      <c r="AR14" s="107"/>
      <c r="AS14" s="107"/>
      <c r="AT14" s="107"/>
      <c r="AU14" s="107"/>
      <c r="AV14" s="107"/>
      <c r="AW14" s="107"/>
      <c r="AX14" s="107"/>
      <c r="AY14" s="107"/>
      <c r="AZ14" s="107"/>
      <c r="BA14" s="107"/>
      <c r="BB14" s="107"/>
      <c r="BC14" s="107"/>
      <c r="BD14" s="107"/>
      <c r="BE14" s="107"/>
      <c r="BF14" s="107"/>
      <c r="BG14" s="107"/>
      <c r="BH14" s="107"/>
      <c r="BI14" s="107"/>
      <c r="BJ14" s="107"/>
      <c r="BK14" s="107"/>
      <c r="BL14" s="107"/>
      <c r="BM14" s="107"/>
      <c r="BN14" s="107"/>
      <c r="BO14" s="107"/>
      <c r="BP14" s="107"/>
      <c r="BQ14" s="107"/>
      <c r="BR14" s="107"/>
      <c r="BS14" s="107"/>
      <c r="BT14" s="107"/>
      <c r="BU14" s="107"/>
      <c r="BV14" s="107"/>
      <c r="BW14" s="107"/>
      <c r="BX14" s="107"/>
      <c r="BY14" s="107"/>
      <c r="BZ14" s="107"/>
      <c r="CA14" s="107"/>
      <c r="CB14" s="107"/>
      <c r="CC14" s="107"/>
      <c r="CD14" s="107"/>
      <c r="CE14" s="107"/>
      <c r="CF14" s="107"/>
      <c r="CG14" s="107"/>
      <c r="CH14" s="107"/>
      <c r="CI14" s="107"/>
      <c r="CJ14" s="107"/>
      <c r="CK14" s="107"/>
      <c r="CL14" s="107"/>
      <c r="CM14" s="107"/>
      <c r="CN14" s="107"/>
      <c r="CO14" s="107"/>
      <c r="CP14" s="107"/>
      <c r="CQ14" s="107"/>
      <c r="CR14" s="107"/>
      <c r="CS14" s="107"/>
      <c r="CT14" s="107"/>
      <c r="CU14" s="107"/>
      <c r="CV14" s="107"/>
      <c r="CW14" s="107"/>
      <c r="CX14" s="107"/>
      <c r="CY14" s="107"/>
      <c r="CZ14" s="107"/>
      <c r="DA14" s="107"/>
      <c r="DB14" s="107"/>
      <c r="DC14" s="107"/>
      <c r="DD14" s="107"/>
      <c r="DE14" s="107"/>
      <c r="DF14" s="107"/>
      <c r="DG14" s="107"/>
      <c r="DH14" s="107"/>
      <c r="DI14" s="107"/>
      <c r="DJ14" s="107"/>
      <c r="DK14" s="107"/>
      <c r="DL14" s="107"/>
      <c r="DM14" s="107"/>
      <c r="DN14" s="107"/>
      <c r="DO14" s="107"/>
      <c r="DP14" s="107"/>
      <c r="DQ14" s="107"/>
      <c r="DR14" s="107"/>
      <c r="DS14" s="107"/>
      <c r="DT14" s="107"/>
      <c r="DU14" s="107"/>
      <c r="DV14" s="107"/>
      <c r="DW14" s="107"/>
      <c r="DX14" s="107"/>
      <c r="DY14" s="107"/>
      <c r="DZ14" s="107"/>
      <c r="EA14" s="107"/>
      <c r="EB14" s="107"/>
      <c r="EC14" s="107"/>
      <c r="ED14" s="107"/>
      <c r="EE14" s="107"/>
      <c r="EF14" s="107"/>
      <c r="EG14" s="107"/>
      <c r="EH14" s="107"/>
      <c r="EI14" s="107"/>
      <c r="EJ14" s="107"/>
      <c r="EK14" s="107"/>
      <c r="EL14" s="107"/>
      <c r="EM14" s="107"/>
      <c r="EN14" s="107"/>
      <c r="EO14" s="107"/>
      <c r="EP14" s="107"/>
      <c r="EQ14" s="107"/>
      <c r="ER14" s="107"/>
      <c r="ES14" s="107"/>
      <c r="ET14" s="107"/>
      <c r="EU14" s="107"/>
      <c r="EV14" s="107"/>
      <c r="EW14" s="107"/>
      <c r="EX14" s="107"/>
      <c r="EY14" s="107"/>
      <c r="EZ14" s="107"/>
      <c r="FA14" s="107"/>
      <c r="FB14" s="107"/>
      <c r="FC14" s="107"/>
      <c r="FD14" s="107"/>
      <c r="FE14" s="107"/>
      <c r="FF14" s="107"/>
      <c r="FG14" s="107"/>
      <c r="FH14" s="107"/>
      <c r="FI14" s="107"/>
      <c r="FJ14" s="107"/>
      <c r="FK14" s="107"/>
      <c r="FL14" s="107"/>
      <c r="FM14" s="107"/>
      <c r="FN14" s="107"/>
      <c r="FO14" s="107"/>
      <c r="FP14" s="107"/>
      <c r="FQ14" s="107"/>
      <c r="FR14" s="107"/>
      <c r="FS14" s="107"/>
      <c r="FT14" s="107"/>
      <c r="FU14" s="107"/>
      <c r="FV14" s="107"/>
      <c r="FW14" s="107"/>
      <c r="FX14" s="107"/>
      <c r="FY14" s="107"/>
      <c r="FZ14" s="107"/>
      <c r="GA14" s="107"/>
      <c r="GB14" s="107"/>
      <c r="GC14" s="107"/>
      <c r="GD14" s="107"/>
      <c r="GE14" s="107"/>
      <c r="GF14" s="107"/>
      <c r="GG14" s="107"/>
      <c r="GH14" s="107"/>
      <c r="GI14" s="107"/>
      <c r="GJ14" s="107"/>
      <c r="GK14" s="107"/>
      <c r="GL14" s="107"/>
      <c r="GM14" s="107"/>
      <c r="GN14" s="107"/>
      <c r="GO14" s="107"/>
      <c r="GP14" s="107"/>
      <c r="GQ14" s="107"/>
      <c r="GR14" s="107"/>
      <c r="GS14" s="107"/>
      <c r="GT14" s="107"/>
      <c r="GU14" s="107"/>
      <c r="GV14" s="107"/>
      <c r="GW14" s="107"/>
      <c r="GX14" s="107"/>
      <c r="GY14" s="107"/>
      <c r="GZ14" s="107"/>
      <c r="HA14" s="107"/>
      <c r="HB14" s="107"/>
      <c r="HC14" s="107"/>
      <c r="HD14" s="107"/>
      <c r="HE14" s="107"/>
      <c r="HF14" s="107"/>
      <c r="HG14" s="107"/>
      <c r="HH14" s="107"/>
      <c r="HI14" s="107"/>
      <c r="HJ14" s="107"/>
      <c r="HK14" s="107"/>
      <c r="HL14" s="107"/>
      <c r="HM14" s="107"/>
      <c r="HN14" s="107"/>
      <c r="HO14" s="107"/>
      <c r="HP14" s="107"/>
      <c r="HQ14" s="107"/>
      <c r="HR14" s="107"/>
      <c r="HS14" s="107"/>
      <c r="HT14" s="107"/>
      <c r="HU14" s="107"/>
      <c r="HV14" s="107"/>
      <c r="HW14" s="107"/>
      <c r="HX14" s="107"/>
      <c r="HY14" s="107"/>
      <c r="HZ14" s="107"/>
      <c r="IA14" s="107"/>
      <c r="IB14" s="107"/>
      <c r="IC14" s="107"/>
      <c r="ID14" s="107"/>
      <c r="IE14" s="107"/>
      <c r="IF14" s="107"/>
      <c r="IG14" s="107"/>
      <c r="IH14" s="107"/>
      <c r="II14" s="107"/>
      <c r="IJ14" s="107"/>
      <c r="IK14" s="107"/>
      <c r="IL14" s="107"/>
      <c r="IM14" s="107"/>
      <c r="IN14" s="107"/>
      <c r="IO14" s="107"/>
      <c r="IP14" s="107"/>
      <c r="IQ14" s="107"/>
      <c r="IR14" s="107"/>
      <c r="IS14" s="107"/>
      <c r="IT14" s="107"/>
      <c r="IU14" s="107"/>
      <c r="IV14" s="107"/>
    </row>
    <row r="15" spans="1:256" s="157" customFormat="1" ht="16" customHeight="1">
      <c r="A15" s="154" t="s">
        <v>258</v>
      </c>
      <c r="B15" s="155"/>
      <c r="C15" s="156"/>
      <c r="D15" s="106"/>
      <c r="E15" s="106"/>
      <c r="F15" s="106"/>
      <c r="G15" s="106"/>
      <c r="H15" s="106"/>
      <c r="I15" s="106"/>
      <c r="J15" s="106"/>
      <c r="K15" s="106"/>
      <c r="L15" s="106"/>
      <c r="M15" s="106"/>
      <c r="N15" s="106"/>
      <c r="O15" s="106"/>
      <c r="P15" s="106"/>
    </row>
    <row r="16" spans="1:256" s="104" customFormat="1" ht="20">
      <c r="A16" s="102"/>
      <c r="B16" s="155"/>
      <c r="C16" s="156"/>
      <c r="D16" s="106"/>
      <c r="E16" s="106"/>
      <c r="F16" s="106"/>
      <c r="G16" s="106"/>
      <c r="H16" s="106"/>
      <c r="I16" s="106"/>
      <c r="J16" s="106"/>
      <c r="K16" s="106"/>
      <c r="L16" s="106"/>
      <c r="M16" s="1094" t="s">
        <v>518</v>
      </c>
      <c r="N16" s="1094"/>
      <c r="O16" s="1094"/>
      <c r="P16" s="681"/>
      <c r="Q16" s="103"/>
      <c r="R16" s="103"/>
      <c r="S16" s="103"/>
      <c r="T16" s="103"/>
      <c r="U16" s="103"/>
      <c r="V16" s="103"/>
      <c r="W16" s="103"/>
      <c r="X16" s="103"/>
      <c r="Y16" s="103"/>
      <c r="Z16" s="103"/>
      <c r="AA16" s="103"/>
      <c r="AB16" s="103"/>
      <c r="AC16" s="103"/>
      <c r="AD16" s="103"/>
      <c r="AE16" s="103"/>
      <c r="AF16" s="103"/>
      <c r="AG16" s="103"/>
      <c r="AH16" s="103"/>
      <c r="AI16" s="103"/>
      <c r="AJ16" s="103"/>
      <c r="AK16" s="103"/>
      <c r="AL16" s="103"/>
      <c r="AM16" s="103"/>
      <c r="AN16" s="103"/>
      <c r="AO16" s="103"/>
      <c r="AP16" s="103"/>
      <c r="AQ16" s="103"/>
      <c r="AR16" s="103"/>
      <c r="AS16" s="103"/>
      <c r="AT16" s="103"/>
      <c r="AU16" s="103"/>
      <c r="AV16" s="103"/>
      <c r="AW16" s="103"/>
      <c r="AX16" s="103"/>
      <c r="AY16" s="103"/>
      <c r="AZ16" s="103"/>
      <c r="BA16" s="103"/>
      <c r="BB16" s="103"/>
      <c r="BC16" s="103"/>
      <c r="BD16" s="103"/>
      <c r="BE16" s="103"/>
      <c r="BF16" s="103"/>
      <c r="BG16" s="103"/>
      <c r="BH16" s="103"/>
      <c r="BI16" s="103"/>
      <c r="BJ16" s="103"/>
      <c r="BK16" s="103"/>
      <c r="BL16" s="103"/>
      <c r="BM16" s="103"/>
      <c r="BN16" s="103"/>
      <c r="BO16" s="103"/>
      <c r="BP16" s="103"/>
      <c r="BQ16" s="103"/>
      <c r="BR16" s="103"/>
      <c r="BS16" s="103"/>
      <c r="BT16" s="103"/>
      <c r="BU16" s="103"/>
      <c r="BV16" s="103"/>
      <c r="BW16" s="103"/>
      <c r="BX16" s="103"/>
      <c r="BY16" s="103"/>
      <c r="BZ16" s="103"/>
      <c r="CA16" s="103"/>
      <c r="CB16" s="103"/>
      <c r="CC16" s="103"/>
      <c r="CD16" s="103"/>
      <c r="CE16" s="103"/>
      <c r="CF16" s="103"/>
      <c r="CG16" s="103"/>
      <c r="CH16" s="103"/>
      <c r="CI16" s="103"/>
      <c r="CJ16" s="103"/>
      <c r="CK16" s="103"/>
      <c r="CL16" s="103"/>
      <c r="CM16" s="103"/>
      <c r="CN16" s="103"/>
      <c r="CO16" s="103"/>
      <c r="CP16" s="103"/>
      <c r="CQ16" s="103"/>
      <c r="CR16" s="103"/>
      <c r="CS16" s="103"/>
      <c r="CT16" s="103"/>
      <c r="CU16" s="103"/>
      <c r="CV16" s="103"/>
      <c r="CW16" s="103"/>
      <c r="CX16" s="103"/>
      <c r="CY16" s="103"/>
      <c r="CZ16" s="103"/>
      <c r="DA16" s="103"/>
      <c r="DB16" s="103"/>
      <c r="DC16" s="103"/>
      <c r="DD16" s="103"/>
      <c r="DE16" s="103"/>
      <c r="DF16" s="103"/>
      <c r="DG16" s="103"/>
      <c r="DH16" s="103"/>
      <c r="DI16" s="103"/>
      <c r="DJ16" s="103"/>
      <c r="DK16" s="103"/>
      <c r="DL16" s="103"/>
      <c r="DM16" s="103"/>
      <c r="DN16" s="103"/>
      <c r="DO16" s="103"/>
      <c r="DP16" s="103"/>
      <c r="DQ16" s="103"/>
      <c r="DR16" s="103"/>
      <c r="DS16" s="103"/>
      <c r="DT16" s="103"/>
      <c r="DU16" s="103"/>
      <c r="DV16" s="103"/>
      <c r="DW16" s="103"/>
      <c r="DX16" s="103"/>
      <c r="DY16" s="103"/>
      <c r="DZ16" s="103"/>
      <c r="EA16" s="103"/>
      <c r="EB16" s="103"/>
      <c r="EC16" s="103"/>
      <c r="ED16" s="103"/>
      <c r="EE16" s="103"/>
      <c r="EF16" s="103"/>
      <c r="EG16" s="103"/>
      <c r="EH16" s="103"/>
      <c r="EI16" s="103"/>
      <c r="EJ16" s="103"/>
      <c r="EK16" s="103"/>
      <c r="EL16" s="103"/>
      <c r="EM16" s="103"/>
      <c r="EN16" s="103"/>
      <c r="EO16" s="103"/>
      <c r="EP16" s="103"/>
      <c r="EQ16" s="103"/>
      <c r="ER16" s="103"/>
      <c r="ES16" s="103"/>
      <c r="ET16" s="103"/>
      <c r="EU16" s="103"/>
      <c r="EV16" s="103"/>
      <c r="EW16" s="103"/>
      <c r="EX16" s="103"/>
      <c r="EY16" s="103"/>
      <c r="EZ16" s="103"/>
      <c r="FA16" s="103"/>
      <c r="FB16" s="103"/>
      <c r="FC16" s="103"/>
      <c r="FD16" s="103"/>
      <c r="FE16" s="103"/>
      <c r="FF16" s="103"/>
      <c r="FG16" s="103"/>
      <c r="FH16" s="103"/>
      <c r="FI16" s="103"/>
      <c r="FJ16" s="103"/>
      <c r="FK16" s="103"/>
      <c r="FL16" s="103"/>
      <c r="FM16" s="103"/>
      <c r="FN16" s="103"/>
      <c r="FO16" s="103"/>
      <c r="FP16" s="103"/>
      <c r="FQ16" s="103"/>
      <c r="FR16" s="103"/>
      <c r="FS16" s="103"/>
      <c r="FT16" s="103"/>
      <c r="FU16" s="103"/>
      <c r="FV16" s="103"/>
      <c r="FW16" s="103"/>
      <c r="FX16" s="103"/>
      <c r="FY16" s="103"/>
      <c r="FZ16" s="103"/>
      <c r="GA16" s="103"/>
      <c r="GB16" s="103"/>
      <c r="GC16" s="103"/>
      <c r="GD16" s="103"/>
      <c r="GE16" s="103"/>
      <c r="GF16" s="103"/>
      <c r="GG16" s="103"/>
      <c r="GH16" s="103"/>
      <c r="GI16" s="103"/>
      <c r="GJ16" s="103"/>
      <c r="GK16" s="103"/>
      <c r="GL16" s="103"/>
      <c r="GM16" s="103"/>
      <c r="GN16" s="103"/>
      <c r="GO16" s="103"/>
      <c r="GP16" s="103"/>
      <c r="GQ16" s="103"/>
      <c r="GR16" s="103"/>
      <c r="GS16" s="103"/>
      <c r="GT16" s="103"/>
      <c r="GU16" s="103"/>
      <c r="GV16" s="103"/>
      <c r="GW16" s="103"/>
      <c r="GX16" s="103"/>
      <c r="GY16" s="103"/>
      <c r="GZ16" s="103"/>
      <c r="HA16" s="103"/>
      <c r="HB16" s="103"/>
      <c r="HC16" s="103"/>
      <c r="HD16" s="103"/>
      <c r="HE16" s="103"/>
      <c r="HF16" s="103"/>
      <c r="HG16" s="103"/>
      <c r="HH16" s="103"/>
      <c r="HI16" s="103"/>
      <c r="HJ16" s="103"/>
      <c r="HK16" s="103"/>
      <c r="HL16" s="103"/>
      <c r="HM16" s="103"/>
      <c r="HN16" s="103"/>
      <c r="HO16" s="103"/>
      <c r="HP16" s="103"/>
      <c r="HQ16" s="103"/>
      <c r="HR16" s="103"/>
      <c r="HS16" s="103"/>
      <c r="HT16" s="103"/>
      <c r="HU16" s="103"/>
      <c r="HV16" s="103"/>
      <c r="HW16" s="103"/>
      <c r="HX16" s="103"/>
      <c r="HY16" s="103"/>
      <c r="HZ16" s="103"/>
      <c r="IA16" s="103"/>
      <c r="IB16" s="103"/>
      <c r="IC16" s="103"/>
      <c r="ID16" s="103"/>
      <c r="IE16" s="103"/>
      <c r="IF16" s="103"/>
      <c r="IG16" s="103"/>
      <c r="IH16" s="103"/>
      <c r="II16" s="103"/>
      <c r="IJ16" s="103"/>
      <c r="IK16" s="103"/>
      <c r="IL16" s="103"/>
      <c r="IM16" s="103"/>
      <c r="IN16" s="103"/>
      <c r="IO16" s="103"/>
      <c r="IP16" s="103"/>
      <c r="IQ16" s="103"/>
      <c r="IR16" s="103"/>
      <c r="IS16" s="103"/>
      <c r="IT16" s="103"/>
      <c r="IU16" s="103"/>
      <c r="IV16" s="103"/>
    </row>
    <row r="17" spans="1:256" s="104" customFormat="1" ht="20">
      <c r="A17" s="102"/>
      <c r="B17" s="155"/>
      <c r="C17" s="156"/>
      <c r="D17" s="106"/>
      <c r="E17" s="106"/>
      <c r="F17" s="106"/>
      <c r="G17" s="106"/>
      <c r="H17" s="106"/>
      <c r="I17" s="106"/>
      <c r="J17" s="106"/>
      <c r="K17" s="106"/>
      <c r="L17" s="106"/>
      <c r="M17" s="1092" t="s">
        <v>380</v>
      </c>
      <c r="N17" s="1092"/>
      <c r="O17" s="1092"/>
      <c r="P17" s="681"/>
      <c r="Q17" s="103"/>
      <c r="R17" s="103"/>
      <c r="S17" s="103"/>
      <c r="T17" s="103"/>
      <c r="U17" s="103"/>
      <c r="V17" s="103"/>
      <c r="W17" s="103"/>
      <c r="X17" s="103"/>
      <c r="Y17" s="103"/>
      <c r="Z17" s="103"/>
      <c r="AA17" s="103"/>
      <c r="AB17" s="103"/>
      <c r="AC17" s="103"/>
      <c r="AD17" s="103"/>
      <c r="AE17" s="103"/>
      <c r="AF17" s="103"/>
      <c r="AG17" s="103"/>
      <c r="AH17" s="103"/>
      <c r="AI17" s="103"/>
      <c r="AJ17" s="103"/>
      <c r="AK17" s="103"/>
      <c r="AL17" s="103"/>
      <c r="AM17" s="103"/>
      <c r="AN17" s="103"/>
      <c r="AO17" s="103"/>
      <c r="AP17" s="103"/>
      <c r="AQ17" s="103"/>
      <c r="AR17" s="103"/>
      <c r="AS17" s="103"/>
      <c r="AT17" s="103"/>
      <c r="AU17" s="103"/>
      <c r="AV17" s="103"/>
      <c r="AW17" s="103"/>
      <c r="AX17" s="103"/>
      <c r="AY17" s="103"/>
      <c r="AZ17" s="103"/>
      <c r="BA17" s="103"/>
      <c r="BB17" s="103"/>
      <c r="BC17" s="103"/>
      <c r="BD17" s="103"/>
      <c r="BE17" s="103"/>
      <c r="BF17" s="103"/>
      <c r="BG17" s="103"/>
      <c r="BH17" s="103"/>
      <c r="BI17" s="103"/>
      <c r="BJ17" s="103"/>
      <c r="BK17" s="103"/>
      <c r="BL17" s="103"/>
      <c r="BM17" s="103"/>
      <c r="BN17" s="103"/>
      <c r="BO17" s="103"/>
      <c r="BP17" s="103"/>
      <c r="BQ17" s="103"/>
      <c r="BR17" s="103"/>
      <c r="BS17" s="103"/>
      <c r="BT17" s="103"/>
      <c r="BU17" s="103"/>
      <c r="BV17" s="103"/>
      <c r="BW17" s="103"/>
      <c r="BX17" s="103"/>
      <c r="BY17" s="103"/>
      <c r="BZ17" s="103"/>
      <c r="CA17" s="103"/>
      <c r="CB17" s="103"/>
      <c r="CC17" s="103"/>
      <c r="CD17" s="103"/>
      <c r="CE17" s="103"/>
      <c r="CF17" s="103"/>
      <c r="CG17" s="103"/>
      <c r="CH17" s="103"/>
      <c r="CI17" s="103"/>
      <c r="CJ17" s="103"/>
      <c r="CK17" s="103"/>
      <c r="CL17" s="103"/>
      <c r="CM17" s="103"/>
      <c r="CN17" s="103"/>
      <c r="CO17" s="103"/>
      <c r="CP17" s="103"/>
      <c r="CQ17" s="103"/>
      <c r="CR17" s="103"/>
      <c r="CS17" s="103"/>
      <c r="CT17" s="103"/>
      <c r="CU17" s="103"/>
      <c r="CV17" s="103"/>
      <c r="CW17" s="103"/>
      <c r="CX17" s="103"/>
      <c r="CY17" s="103"/>
      <c r="CZ17" s="103"/>
      <c r="DA17" s="103"/>
      <c r="DB17" s="103"/>
      <c r="DC17" s="103"/>
      <c r="DD17" s="103"/>
      <c r="DE17" s="103"/>
      <c r="DF17" s="103"/>
      <c r="DG17" s="103"/>
      <c r="DH17" s="103"/>
      <c r="DI17" s="103"/>
      <c r="DJ17" s="103"/>
      <c r="DK17" s="103"/>
      <c r="DL17" s="103"/>
      <c r="DM17" s="103"/>
      <c r="DN17" s="103"/>
      <c r="DO17" s="103"/>
      <c r="DP17" s="103"/>
      <c r="DQ17" s="103"/>
      <c r="DR17" s="103"/>
      <c r="DS17" s="103"/>
      <c r="DT17" s="103"/>
      <c r="DU17" s="103"/>
      <c r="DV17" s="103"/>
      <c r="DW17" s="103"/>
      <c r="DX17" s="103"/>
      <c r="DY17" s="103"/>
      <c r="DZ17" s="103"/>
      <c r="EA17" s="103"/>
      <c r="EB17" s="103"/>
      <c r="EC17" s="103"/>
      <c r="ED17" s="103"/>
      <c r="EE17" s="103"/>
      <c r="EF17" s="103"/>
      <c r="EG17" s="103"/>
      <c r="EH17" s="103"/>
      <c r="EI17" s="103"/>
      <c r="EJ17" s="103"/>
      <c r="EK17" s="103"/>
      <c r="EL17" s="103"/>
      <c r="EM17" s="103"/>
      <c r="EN17" s="103"/>
      <c r="EO17" s="103"/>
      <c r="EP17" s="103"/>
      <c r="EQ17" s="103"/>
      <c r="ER17" s="103"/>
      <c r="ES17" s="103"/>
      <c r="ET17" s="103"/>
      <c r="EU17" s="103"/>
      <c r="EV17" s="103"/>
      <c r="EW17" s="103"/>
      <c r="EX17" s="103"/>
      <c r="EY17" s="103"/>
      <c r="EZ17" s="103"/>
      <c r="FA17" s="103"/>
      <c r="FB17" s="103"/>
      <c r="FC17" s="103"/>
      <c r="FD17" s="103"/>
      <c r="FE17" s="103"/>
      <c r="FF17" s="103"/>
      <c r="FG17" s="103"/>
      <c r="FH17" s="103"/>
      <c r="FI17" s="103"/>
      <c r="FJ17" s="103"/>
      <c r="FK17" s="103"/>
      <c r="FL17" s="103"/>
      <c r="FM17" s="103"/>
      <c r="FN17" s="103"/>
      <c r="FO17" s="103"/>
      <c r="FP17" s="103"/>
      <c r="FQ17" s="103"/>
      <c r="FR17" s="103"/>
      <c r="FS17" s="103"/>
      <c r="FT17" s="103"/>
      <c r="FU17" s="103"/>
      <c r="FV17" s="103"/>
      <c r="FW17" s="103"/>
      <c r="FX17" s="103"/>
      <c r="FY17" s="103"/>
      <c r="FZ17" s="103"/>
      <c r="GA17" s="103"/>
      <c r="GB17" s="103"/>
      <c r="GC17" s="103"/>
      <c r="GD17" s="103"/>
      <c r="GE17" s="103"/>
      <c r="GF17" s="103"/>
      <c r="GG17" s="103"/>
      <c r="GH17" s="103"/>
      <c r="GI17" s="103"/>
      <c r="GJ17" s="103"/>
      <c r="GK17" s="103"/>
      <c r="GL17" s="103"/>
      <c r="GM17" s="103"/>
      <c r="GN17" s="103"/>
      <c r="GO17" s="103"/>
      <c r="GP17" s="103"/>
      <c r="GQ17" s="103"/>
      <c r="GR17" s="103"/>
      <c r="GS17" s="103"/>
      <c r="GT17" s="103"/>
      <c r="GU17" s="103"/>
      <c r="GV17" s="103"/>
      <c r="GW17" s="103"/>
      <c r="GX17" s="103"/>
      <c r="GY17" s="103"/>
      <c r="GZ17" s="103"/>
      <c r="HA17" s="103"/>
      <c r="HB17" s="103"/>
      <c r="HC17" s="103"/>
      <c r="HD17" s="103"/>
      <c r="HE17" s="103"/>
      <c r="HF17" s="103"/>
      <c r="HG17" s="103"/>
      <c r="HH17" s="103"/>
      <c r="HI17" s="103"/>
      <c r="HJ17" s="103"/>
      <c r="HK17" s="103"/>
      <c r="HL17" s="103"/>
      <c r="HM17" s="103"/>
      <c r="HN17" s="103"/>
      <c r="HO17" s="103"/>
      <c r="HP17" s="103"/>
      <c r="HQ17" s="103"/>
      <c r="HR17" s="103"/>
      <c r="HS17" s="103"/>
      <c r="HT17" s="103"/>
      <c r="HU17" s="103"/>
      <c r="HV17" s="103"/>
      <c r="HW17" s="103"/>
      <c r="HX17" s="103"/>
      <c r="HY17" s="103"/>
      <c r="HZ17" s="103"/>
      <c r="IA17" s="103"/>
      <c r="IB17" s="103"/>
      <c r="IC17" s="103"/>
      <c r="ID17" s="103"/>
      <c r="IE17" s="103"/>
      <c r="IF17" s="103"/>
      <c r="IG17" s="103"/>
      <c r="IH17" s="103"/>
      <c r="II17" s="103"/>
      <c r="IJ17" s="103"/>
      <c r="IK17" s="103"/>
      <c r="IL17" s="103"/>
      <c r="IM17" s="103"/>
      <c r="IN17" s="103"/>
      <c r="IO17" s="103"/>
      <c r="IP17" s="103"/>
      <c r="IQ17" s="103"/>
      <c r="IR17" s="103"/>
      <c r="IS17" s="103"/>
      <c r="IT17" s="103"/>
      <c r="IU17" s="103"/>
      <c r="IV17" s="103"/>
    </row>
    <row r="18" spans="1:256" s="160" customFormat="1" ht="26.25" customHeight="1">
      <c r="A18" s="102"/>
      <c r="B18" s="155"/>
      <c r="C18" s="158" t="e">
        <f>SUM(C11,#REF!)</f>
        <v>#REF!</v>
      </c>
      <c r="D18" s="106"/>
      <c r="E18" s="106"/>
      <c r="F18" s="106"/>
      <c r="G18" s="106"/>
      <c r="H18" s="106"/>
      <c r="I18" s="106"/>
      <c r="J18" s="106"/>
      <c r="K18" s="106"/>
      <c r="L18" s="106"/>
      <c r="M18" s="681"/>
      <c r="N18" s="681" t="s">
        <v>231</v>
      </c>
      <c r="O18" s="681"/>
      <c r="P18" s="681"/>
      <c r="Q18" s="159"/>
      <c r="R18" s="159"/>
      <c r="S18" s="159"/>
      <c r="T18" s="159"/>
      <c r="U18" s="159"/>
      <c r="V18" s="159"/>
      <c r="W18" s="159"/>
      <c r="X18" s="159"/>
      <c r="Y18" s="159"/>
      <c r="Z18" s="159"/>
      <c r="AA18" s="159"/>
      <c r="AB18" s="159"/>
      <c r="AC18" s="159"/>
      <c r="AD18" s="159"/>
      <c r="AE18" s="159"/>
      <c r="AF18" s="159"/>
      <c r="AG18" s="159"/>
      <c r="AH18" s="159"/>
      <c r="AI18" s="159"/>
      <c r="AJ18" s="159"/>
      <c r="AK18" s="159"/>
      <c r="AL18" s="159"/>
      <c r="AM18" s="159"/>
      <c r="AN18" s="159"/>
      <c r="AO18" s="159"/>
      <c r="AP18" s="159"/>
      <c r="AQ18" s="159"/>
      <c r="AR18" s="159"/>
      <c r="AS18" s="159"/>
      <c r="AT18" s="159"/>
      <c r="AU18" s="159"/>
      <c r="AV18" s="159"/>
      <c r="AW18" s="159"/>
      <c r="AX18" s="159"/>
      <c r="AY18" s="159"/>
      <c r="AZ18" s="159"/>
      <c r="BA18" s="159"/>
      <c r="BB18" s="159"/>
      <c r="BC18" s="159"/>
      <c r="BD18" s="159"/>
      <c r="BE18" s="159"/>
      <c r="BF18" s="159"/>
      <c r="BG18" s="159"/>
      <c r="BH18" s="159"/>
      <c r="BI18" s="159"/>
      <c r="BJ18" s="159"/>
      <c r="BK18" s="159"/>
      <c r="BL18" s="159"/>
      <c r="BM18" s="159"/>
      <c r="BN18" s="159"/>
      <c r="BO18" s="159"/>
      <c r="BP18" s="159"/>
      <c r="BQ18" s="159"/>
      <c r="BR18" s="159"/>
      <c r="BS18" s="159"/>
      <c r="BT18" s="159"/>
      <c r="BU18" s="159"/>
      <c r="BV18" s="159"/>
      <c r="BW18" s="159"/>
      <c r="BX18" s="159"/>
      <c r="BY18" s="159"/>
      <c r="BZ18" s="159"/>
      <c r="CA18" s="159"/>
      <c r="CB18" s="159"/>
      <c r="CC18" s="159"/>
      <c r="CD18" s="159"/>
      <c r="CE18" s="159"/>
      <c r="CF18" s="159"/>
      <c r="CG18" s="159"/>
      <c r="CH18" s="159"/>
      <c r="CI18" s="159"/>
      <c r="CJ18" s="159"/>
      <c r="CK18" s="159"/>
      <c r="CL18" s="159"/>
      <c r="CM18" s="159"/>
      <c r="CN18" s="159"/>
      <c r="CO18" s="159"/>
      <c r="CP18" s="159"/>
      <c r="CQ18" s="159"/>
      <c r="CR18" s="159"/>
      <c r="CS18" s="159"/>
      <c r="CT18" s="159"/>
      <c r="CU18" s="159"/>
      <c r="CV18" s="159"/>
      <c r="CW18" s="159"/>
      <c r="CX18" s="159"/>
      <c r="CY18" s="159"/>
      <c r="CZ18" s="159"/>
      <c r="DA18" s="159"/>
      <c r="DB18" s="159"/>
      <c r="DC18" s="159"/>
      <c r="DD18" s="159"/>
      <c r="DE18" s="159"/>
      <c r="DF18" s="159"/>
      <c r="DG18" s="159"/>
      <c r="DH18" s="159"/>
      <c r="DI18" s="159"/>
      <c r="DJ18" s="159"/>
      <c r="DK18" s="159"/>
      <c r="DL18" s="159"/>
      <c r="DM18" s="159"/>
      <c r="DN18" s="159"/>
      <c r="DO18" s="159"/>
      <c r="DP18" s="159"/>
      <c r="DQ18" s="159"/>
      <c r="DR18" s="159"/>
      <c r="DS18" s="159"/>
      <c r="DT18" s="159"/>
      <c r="DU18" s="159"/>
      <c r="DV18" s="159"/>
      <c r="DW18" s="159"/>
      <c r="DX18" s="159"/>
      <c r="DY18" s="159"/>
      <c r="DZ18" s="159"/>
      <c r="EA18" s="159"/>
      <c r="EB18" s="159"/>
      <c r="EC18" s="159"/>
      <c r="ED18" s="159"/>
      <c r="EE18" s="159"/>
      <c r="EF18" s="159"/>
      <c r="EG18" s="159"/>
      <c r="EH18" s="159"/>
      <c r="EI18" s="159"/>
      <c r="EJ18" s="159"/>
      <c r="EK18" s="159"/>
      <c r="EL18" s="159"/>
      <c r="EM18" s="159"/>
      <c r="EN18" s="159"/>
      <c r="EO18" s="159"/>
      <c r="EP18" s="159"/>
      <c r="EQ18" s="159"/>
      <c r="ER18" s="159"/>
      <c r="ES18" s="159"/>
      <c r="ET18" s="159"/>
      <c r="EU18" s="159"/>
      <c r="EV18" s="159"/>
      <c r="EW18" s="159"/>
      <c r="EX18" s="159"/>
      <c r="EY18" s="159"/>
      <c r="EZ18" s="159"/>
      <c r="FA18" s="159"/>
      <c r="FB18" s="159"/>
      <c r="FC18" s="159"/>
      <c r="FD18" s="159"/>
      <c r="FE18" s="159"/>
      <c r="FF18" s="159"/>
      <c r="FG18" s="159"/>
      <c r="FH18" s="159"/>
      <c r="FI18" s="159"/>
      <c r="FJ18" s="159"/>
      <c r="FK18" s="159"/>
      <c r="FL18" s="159"/>
      <c r="FM18" s="159"/>
      <c r="FN18" s="159"/>
      <c r="FO18" s="159"/>
      <c r="FP18" s="159"/>
      <c r="FQ18" s="159"/>
      <c r="FR18" s="159"/>
      <c r="FS18" s="159"/>
      <c r="FT18" s="159"/>
      <c r="FU18" s="159"/>
      <c r="FV18" s="159"/>
      <c r="FW18" s="159"/>
      <c r="FX18" s="159"/>
      <c r="FY18" s="159"/>
      <c r="FZ18" s="159"/>
      <c r="GA18" s="159"/>
      <c r="GB18" s="159"/>
      <c r="GC18" s="159"/>
      <c r="GD18" s="159"/>
      <c r="GE18" s="159"/>
      <c r="GF18" s="159"/>
      <c r="GG18" s="159"/>
      <c r="GH18" s="159"/>
      <c r="GI18" s="159"/>
      <c r="GJ18" s="159"/>
      <c r="GK18" s="159"/>
      <c r="GL18" s="159"/>
      <c r="GM18" s="159"/>
      <c r="GN18" s="159"/>
      <c r="GO18" s="159"/>
      <c r="GP18" s="159"/>
      <c r="GQ18" s="159"/>
      <c r="GR18" s="159"/>
      <c r="GS18" s="159"/>
      <c r="GT18" s="159"/>
      <c r="GU18" s="159"/>
      <c r="GV18" s="159"/>
      <c r="GW18" s="159"/>
      <c r="GX18" s="159"/>
      <c r="GY18" s="159"/>
      <c r="GZ18" s="159"/>
      <c r="HA18" s="159"/>
      <c r="HB18" s="159"/>
      <c r="HC18" s="159"/>
      <c r="HD18" s="159"/>
      <c r="HE18" s="159"/>
      <c r="HF18" s="159"/>
      <c r="HG18" s="159"/>
      <c r="HH18" s="159"/>
      <c r="HI18" s="159"/>
      <c r="HJ18" s="159"/>
      <c r="HK18" s="159"/>
      <c r="HL18" s="159"/>
      <c r="HM18" s="159"/>
      <c r="HN18" s="159"/>
      <c r="HO18" s="159"/>
      <c r="HP18" s="159"/>
      <c r="HQ18" s="159"/>
      <c r="HR18" s="159"/>
      <c r="HS18" s="159"/>
      <c r="HT18" s="159"/>
      <c r="HU18" s="159"/>
      <c r="HV18" s="159"/>
      <c r="HW18" s="159"/>
      <c r="HX18" s="159"/>
      <c r="HY18" s="159"/>
      <c r="HZ18" s="159"/>
      <c r="IA18" s="159"/>
      <c r="IB18" s="159"/>
      <c r="IC18" s="159"/>
      <c r="ID18" s="159"/>
      <c r="IE18" s="159"/>
      <c r="IF18" s="159"/>
      <c r="IG18" s="159"/>
      <c r="IH18" s="159"/>
      <c r="II18" s="159"/>
      <c r="IJ18" s="159"/>
      <c r="IK18" s="159"/>
      <c r="IL18" s="159"/>
      <c r="IM18" s="159"/>
      <c r="IN18" s="159"/>
      <c r="IO18" s="159"/>
      <c r="IP18" s="159"/>
      <c r="IQ18" s="159"/>
      <c r="IR18" s="159"/>
      <c r="IS18" s="159"/>
      <c r="IT18" s="159"/>
      <c r="IU18" s="159"/>
      <c r="IV18" s="159"/>
    </row>
    <row r="19" spans="1:256" s="159" customFormat="1" ht="26.25" customHeight="1">
      <c r="A19" s="102"/>
      <c r="B19" s="155"/>
      <c r="C19" s="156"/>
      <c r="D19" s="106"/>
      <c r="E19" s="106"/>
      <c r="F19" s="106"/>
      <c r="G19" s="106"/>
      <c r="H19" s="106"/>
      <c r="I19" s="106"/>
      <c r="J19" s="106"/>
      <c r="K19" s="106"/>
      <c r="L19" s="106"/>
      <c r="M19" s="681"/>
      <c r="N19" s="681"/>
      <c r="O19" s="681"/>
      <c r="P19" s="681"/>
    </row>
    <row r="20" spans="1:256" s="159" customFormat="1" ht="26.25" customHeight="1">
      <c r="A20" s="102"/>
      <c r="B20" s="155"/>
      <c r="C20" s="156"/>
      <c r="D20" s="106"/>
      <c r="E20" s="735"/>
      <c r="F20" s="106"/>
      <c r="G20" s="106"/>
      <c r="H20" s="106"/>
      <c r="I20" s="106"/>
      <c r="J20" s="106"/>
      <c r="K20" s="106"/>
      <c r="L20" s="106"/>
      <c r="M20" s="681"/>
      <c r="N20" s="681"/>
      <c r="O20" s="681"/>
      <c r="P20" s="681"/>
    </row>
    <row r="21" spans="1:256" s="159" customFormat="1" ht="26.25" customHeight="1">
      <c r="A21" s="102"/>
      <c r="B21" s="155"/>
      <c r="C21" s="156"/>
      <c r="D21" s="106"/>
      <c r="E21" s="106"/>
      <c r="F21" s="106"/>
      <c r="G21" s="106"/>
      <c r="H21" s="106"/>
      <c r="I21" s="106"/>
      <c r="J21" s="106"/>
      <c r="K21" s="106"/>
      <c r="L21" s="106"/>
      <c r="M21" s="1093" t="s">
        <v>417</v>
      </c>
      <c r="N21" s="1093"/>
      <c r="O21" s="1093"/>
      <c r="P21" s="1093"/>
    </row>
    <row r="22" spans="1:256" s="159" customFormat="1" ht="26.25" customHeight="1">
      <c r="A22" s="102"/>
      <c r="B22" s="155"/>
      <c r="C22" s="156"/>
      <c r="D22" s="106"/>
      <c r="E22" s="106"/>
      <c r="F22" s="106"/>
      <c r="G22" s="106"/>
      <c r="H22" s="106"/>
      <c r="I22" s="106"/>
      <c r="J22" s="106"/>
      <c r="K22" s="106"/>
      <c r="L22" s="106"/>
      <c r="M22" s="1094" t="s">
        <v>418</v>
      </c>
      <c r="N22" s="1094"/>
      <c r="O22" s="1094"/>
      <c r="P22" s="1094"/>
    </row>
    <row r="23" spans="1:256" s="159" customFormat="1" ht="26.25" customHeight="1">
      <c r="A23" s="161"/>
      <c r="B23" s="162"/>
      <c r="C23" s="163"/>
      <c r="D23" s="103"/>
      <c r="E23" s="103"/>
      <c r="F23" s="103"/>
      <c r="G23" s="103"/>
      <c r="H23" s="103"/>
      <c r="I23" s="103"/>
      <c r="J23" s="103"/>
      <c r="K23" s="103"/>
      <c r="L23" s="103"/>
      <c r="M23" s="164"/>
      <c r="N23" s="164"/>
      <c r="O23" s="164"/>
      <c r="P23" s="164"/>
    </row>
    <row r="24" spans="1:256" s="159" customFormat="1" ht="26.25" customHeight="1">
      <c r="A24" s="165"/>
      <c r="B24" s="165"/>
      <c r="C24" s="165"/>
      <c r="D24" s="165"/>
      <c r="E24" s="165"/>
      <c r="F24" s="165"/>
      <c r="G24" s="165"/>
      <c r="H24" s="165"/>
      <c r="I24" s="165"/>
      <c r="J24" s="165"/>
      <c r="K24" s="165"/>
      <c r="L24" s="165"/>
      <c r="M24" s="165"/>
      <c r="N24" s="165"/>
      <c r="O24" s="165"/>
      <c r="P24" s="165"/>
    </row>
    <row r="25" spans="1:256" s="104" customFormat="1">
      <c r="A25" s="165"/>
      <c r="B25" s="165"/>
      <c r="C25" s="165"/>
      <c r="D25" s="165"/>
      <c r="E25" s="165"/>
      <c r="F25" s="165"/>
      <c r="G25" s="165"/>
      <c r="H25" s="165"/>
      <c r="I25" s="165"/>
      <c r="J25" s="165"/>
      <c r="K25" s="165"/>
      <c r="L25" s="165"/>
      <c r="M25" s="165"/>
      <c r="N25" s="165"/>
      <c r="O25" s="165"/>
      <c r="P25" s="165"/>
      <c r="Q25" s="103"/>
      <c r="R25" s="103"/>
      <c r="S25" s="103"/>
      <c r="T25" s="103"/>
      <c r="U25" s="103"/>
      <c r="V25" s="103"/>
      <c r="W25" s="103"/>
      <c r="X25" s="103"/>
      <c r="Y25" s="103"/>
      <c r="Z25" s="103"/>
      <c r="AA25" s="103"/>
      <c r="AB25" s="103"/>
      <c r="AC25" s="103"/>
      <c r="AD25" s="103"/>
      <c r="AE25" s="103"/>
      <c r="AF25" s="103"/>
      <c r="AG25" s="103"/>
      <c r="AH25" s="103"/>
      <c r="AI25" s="103"/>
      <c r="AJ25" s="103"/>
      <c r="AK25" s="103"/>
      <c r="AL25" s="103"/>
      <c r="AM25" s="103"/>
      <c r="AN25" s="103"/>
      <c r="AO25" s="103"/>
      <c r="AP25" s="103"/>
      <c r="AQ25" s="103"/>
      <c r="AR25" s="103"/>
      <c r="AS25" s="103"/>
      <c r="AT25" s="103"/>
      <c r="AU25" s="103"/>
      <c r="AV25" s="103"/>
      <c r="AW25" s="103"/>
      <c r="AX25" s="103"/>
      <c r="AY25" s="103"/>
      <c r="AZ25" s="103"/>
      <c r="BA25" s="103"/>
      <c r="BB25" s="103"/>
      <c r="BC25" s="103"/>
      <c r="BD25" s="103"/>
      <c r="BE25" s="103"/>
      <c r="BF25" s="103"/>
      <c r="BG25" s="103"/>
      <c r="BH25" s="103"/>
      <c r="BI25" s="103"/>
      <c r="BJ25" s="103"/>
      <c r="BK25" s="103"/>
      <c r="BL25" s="103"/>
      <c r="BM25" s="103"/>
      <c r="BN25" s="103"/>
      <c r="BO25" s="103"/>
      <c r="BP25" s="103"/>
      <c r="BQ25" s="103"/>
      <c r="BR25" s="103"/>
      <c r="BS25" s="103"/>
      <c r="BT25" s="103"/>
      <c r="BU25" s="103"/>
      <c r="BV25" s="103"/>
      <c r="BW25" s="103"/>
      <c r="BX25" s="103"/>
      <c r="BY25" s="103"/>
      <c r="BZ25" s="103"/>
      <c r="CA25" s="103"/>
      <c r="CB25" s="103"/>
      <c r="CC25" s="103"/>
      <c r="CD25" s="103"/>
      <c r="CE25" s="103"/>
      <c r="CF25" s="103"/>
      <c r="CG25" s="103"/>
      <c r="CH25" s="103"/>
      <c r="CI25" s="103"/>
      <c r="CJ25" s="103"/>
      <c r="CK25" s="103"/>
      <c r="CL25" s="103"/>
      <c r="CM25" s="103"/>
      <c r="CN25" s="103"/>
      <c r="CO25" s="103"/>
      <c r="CP25" s="103"/>
      <c r="CQ25" s="103"/>
      <c r="CR25" s="103"/>
      <c r="CS25" s="103"/>
      <c r="CT25" s="103"/>
      <c r="CU25" s="103"/>
      <c r="CV25" s="103"/>
      <c r="CW25" s="103"/>
      <c r="CX25" s="103"/>
      <c r="CY25" s="103"/>
      <c r="CZ25" s="103"/>
      <c r="DA25" s="103"/>
      <c r="DB25" s="103"/>
      <c r="DC25" s="103"/>
      <c r="DD25" s="103"/>
      <c r="DE25" s="103"/>
      <c r="DF25" s="103"/>
      <c r="DG25" s="103"/>
      <c r="DH25" s="103"/>
      <c r="DI25" s="103"/>
      <c r="DJ25" s="103"/>
      <c r="DK25" s="103"/>
      <c r="DL25" s="103"/>
      <c r="DM25" s="103"/>
      <c r="DN25" s="103"/>
      <c r="DO25" s="103"/>
      <c r="DP25" s="103"/>
      <c r="DQ25" s="103"/>
      <c r="DR25" s="103"/>
      <c r="DS25" s="103"/>
      <c r="DT25" s="103"/>
      <c r="DU25" s="103"/>
      <c r="DV25" s="103"/>
      <c r="DW25" s="103"/>
      <c r="DX25" s="103"/>
      <c r="DY25" s="103"/>
      <c r="DZ25" s="103"/>
      <c r="EA25" s="103"/>
      <c r="EB25" s="103"/>
      <c r="EC25" s="103"/>
      <c r="ED25" s="103"/>
      <c r="EE25" s="103"/>
      <c r="EF25" s="103"/>
      <c r="EG25" s="103"/>
      <c r="EH25" s="103"/>
      <c r="EI25" s="103"/>
      <c r="EJ25" s="103"/>
      <c r="EK25" s="103"/>
      <c r="EL25" s="103"/>
      <c r="EM25" s="103"/>
      <c r="EN25" s="103"/>
      <c r="EO25" s="103"/>
      <c r="EP25" s="103"/>
      <c r="EQ25" s="103"/>
      <c r="ER25" s="103"/>
      <c r="ES25" s="103"/>
      <c r="ET25" s="103"/>
      <c r="EU25" s="103"/>
      <c r="EV25" s="103"/>
      <c r="EW25" s="103"/>
      <c r="EX25" s="103"/>
      <c r="EY25" s="103"/>
      <c r="EZ25" s="103"/>
      <c r="FA25" s="103"/>
      <c r="FB25" s="103"/>
      <c r="FC25" s="103"/>
      <c r="FD25" s="103"/>
      <c r="FE25" s="103"/>
      <c r="FF25" s="103"/>
      <c r="FG25" s="103"/>
      <c r="FH25" s="103"/>
      <c r="FI25" s="103"/>
      <c r="FJ25" s="103"/>
      <c r="FK25" s="103"/>
      <c r="FL25" s="103"/>
      <c r="FM25" s="103"/>
      <c r="FN25" s="103"/>
      <c r="FO25" s="103"/>
      <c r="FP25" s="103"/>
      <c r="FQ25" s="103"/>
      <c r="FR25" s="103"/>
      <c r="FS25" s="103"/>
      <c r="FT25" s="103"/>
      <c r="FU25" s="103"/>
      <c r="FV25" s="103"/>
      <c r="FW25" s="103"/>
      <c r="FX25" s="103"/>
      <c r="FY25" s="103"/>
      <c r="FZ25" s="103"/>
      <c r="GA25" s="103"/>
      <c r="GB25" s="103"/>
      <c r="GC25" s="103"/>
      <c r="GD25" s="103"/>
      <c r="GE25" s="103"/>
      <c r="GF25" s="103"/>
      <c r="GG25" s="103"/>
      <c r="GH25" s="103"/>
      <c r="GI25" s="103"/>
      <c r="GJ25" s="103"/>
      <c r="GK25" s="103"/>
      <c r="GL25" s="103"/>
      <c r="GM25" s="103"/>
      <c r="GN25" s="103"/>
      <c r="GO25" s="103"/>
      <c r="GP25" s="103"/>
      <c r="GQ25" s="103"/>
      <c r="GR25" s="103"/>
      <c r="GS25" s="103"/>
      <c r="GT25" s="103"/>
      <c r="GU25" s="103"/>
      <c r="GV25" s="103"/>
      <c r="GW25" s="103"/>
      <c r="GX25" s="103"/>
      <c r="GY25" s="103"/>
      <c r="GZ25" s="103"/>
      <c r="HA25" s="103"/>
      <c r="HB25" s="103"/>
      <c r="HC25" s="103"/>
      <c r="HD25" s="103"/>
      <c r="HE25" s="103"/>
      <c r="HF25" s="103"/>
      <c r="HG25" s="103"/>
      <c r="HH25" s="103"/>
      <c r="HI25" s="103"/>
      <c r="HJ25" s="103"/>
      <c r="HK25" s="103"/>
      <c r="HL25" s="103"/>
      <c r="HM25" s="103"/>
      <c r="HN25" s="103"/>
      <c r="HO25" s="103"/>
      <c r="HP25" s="103"/>
      <c r="HQ25" s="103"/>
      <c r="HR25" s="103"/>
      <c r="HS25" s="103"/>
      <c r="HT25" s="103"/>
      <c r="HU25" s="103"/>
      <c r="HV25" s="103"/>
      <c r="HW25" s="103"/>
      <c r="HX25" s="103"/>
      <c r="HY25" s="103"/>
      <c r="HZ25" s="103"/>
      <c r="IA25" s="103"/>
      <c r="IB25" s="103"/>
      <c r="IC25" s="103"/>
      <c r="ID25" s="103"/>
      <c r="IE25" s="103"/>
      <c r="IF25" s="103"/>
      <c r="IG25" s="103"/>
      <c r="IH25" s="103"/>
      <c r="II25" s="103"/>
      <c r="IJ25" s="103"/>
      <c r="IK25" s="103"/>
      <c r="IL25" s="103"/>
      <c r="IM25" s="103"/>
      <c r="IN25" s="103"/>
      <c r="IO25" s="103"/>
      <c r="IP25" s="103"/>
      <c r="IQ25" s="103"/>
      <c r="IR25" s="103"/>
      <c r="IS25" s="103"/>
      <c r="IT25" s="103"/>
      <c r="IU25" s="103"/>
      <c r="IV25" s="103"/>
    </row>
  </sheetData>
  <mergeCells count="26">
    <mergeCell ref="M22:P22"/>
    <mergeCell ref="M17:O17"/>
    <mergeCell ref="M21:P21"/>
    <mergeCell ref="M16:O16"/>
    <mergeCell ref="P12:P13"/>
    <mergeCell ref="A1:P1"/>
    <mergeCell ref="A2:P2"/>
    <mergeCell ref="A3:P3"/>
    <mergeCell ref="A5:A7"/>
    <mergeCell ref="B5:B7"/>
    <mergeCell ref="C5:C7"/>
    <mergeCell ref="D5:D7"/>
    <mergeCell ref="E5:E7"/>
    <mergeCell ref="F5:F7"/>
    <mergeCell ref="G5:G7"/>
    <mergeCell ref="P5:P7"/>
    <mergeCell ref="I6:I7"/>
    <mergeCell ref="J6:J7"/>
    <mergeCell ref="H5:H7"/>
    <mergeCell ref="I5:J5"/>
    <mergeCell ref="L5:N5"/>
    <mergeCell ref="O5:O7"/>
    <mergeCell ref="L6:L7"/>
    <mergeCell ref="B10:E10"/>
    <mergeCell ref="M6:N6"/>
    <mergeCell ref="K5:K7"/>
  </mergeCells>
  <printOptions horizontalCentered="1"/>
  <pageMargins left="0.25" right="0.25" top="0.75" bottom="0.5" header="0.3" footer="0.3"/>
  <pageSetup paperSize="5" scale="65" orientation="landscape"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B1:Q79"/>
  <sheetViews>
    <sheetView topLeftCell="C68" zoomScale="75" zoomScaleNormal="75" workbookViewId="0">
      <selection activeCell="G12" sqref="G12"/>
    </sheetView>
  </sheetViews>
  <sheetFormatPr defaultColWidth="9.1796875" defaultRowHeight="14.5"/>
  <cols>
    <col min="1" max="3" width="9.1796875" style="1"/>
    <col min="4" max="4" width="39.54296875" style="1" customWidth="1"/>
    <col min="5" max="5" width="50.7265625" style="1" customWidth="1"/>
    <col min="6" max="6" width="49.453125" style="1" customWidth="1"/>
    <col min="7" max="7" width="44" style="33" customWidth="1"/>
    <col min="8" max="8" width="32" style="1" customWidth="1"/>
    <col min="9" max="9" width="26.7265625" style="1" customWidth="1"/>
    <col min="10" max="16384" width="9.1796875" style="1"/>
  </cols>
  <sheetData>
    <row r="1" spans="2:11" s="33" customFormat="1" ht="18">
      <c r="B1" s="1175" t="s">
        <v>262</v>
      </c>
      <c r="C1" s="1175"/>
      <c r="D1" s="1175"/>
      <c r="E1" s="1175"/>
      <c r="F1" s="1175"/>
      <c r="G1" s="1175"/>
      <c r="H1" s="172"/>
      <c r="I1" s="172"/>
      <c r="J1" s="172"/>
      <c r="K1" s="172"/>
    </row>
    <row r="2" spans="2:11" s="33" customFormat="1" ht="18">
      <c r="B2" s="1175" t="s">
        <v>263</v>
      </c>
      <c r="C2" s="1175"/>
      <c r="D2" s="1175"/>
      <c r="E2" s="1175"/>
      <c r="F2" s="1175"/>
      <c r="G2" s="1175"/>
      <c r="H2" s="172"/>
      <c r="I2" s="172"/>
      <c r="J2" s="172"/>
      <c r="K2" s="172"/>
    </row>
    <row r="3" spans="2:11" s="33" customFormat="1" ht="18">
      <c r="B3" s="1175" t="s">
        <v>515</v>
      </c>
      <c r="C3" s="1175"/>
      <c r="D3" s="1175"/>
      <c r="E3" s="1175"/>
      <c r="F3" s="1175"/>
      <c r="G3" s="1175"/>
      <c r="H3" s="172"/>
      <c r="I3" s="172"/>
      <c r="J3" s="172"/>
      <c r="K3" s="172"/>
    </row>
    <row r="4" spans="2:11" s="33" customFormat="1" ht="8.25" customHeight="1">
      <c r="B4" s="173"/>
      <c r="C4" s="173"/>
      <c r="D4" s="171"/>
      <c r="E4" s="171"/>
      <c r="F4" s="171"/>
      <c r="G4" s="173"/>
      <c r="H4" s="174"/>
      <c r="I4" s="174"/>
      <c r="J4" s="174"/>
      <c r="K4" s="174"/>
    </row>
    <row r="5" spans="2:11" s="175" customFormat="1" ht="20.25" customHeight="1">
      <c r="B5" s="1176" t="s">
        <v>75</v>
      </c>
      <c r="C5" s="1177"/>
      <c r="D5" s="1182" t="s">
        <v>264</v>
      </c>
      <c r="E5" s="1183" t="s">
        <v>265</v>
      </c>
      <c r="F5" s="1182" t="s">
        <v>266</v>
      </c>
      <c r="G5" s="1182" t="s">
        <v>267</v>
      </c>
    </row>
    <row r="6" spans="2:11" s="175" customFormat="1" ht="20.25" customHeight="1">
      <c r="B6" s="1178"/>
      <c r="C6" s="1179"/>
      <c r="D6" s="1182"/>
      <c r="E6" s="1184"/>
      <c r="F6" s="1182"/>
      <c r="G6" s="1182"/>
    </row>
    <row r="7" spans="2:11" s="175" customFormat="1" ht="30" customHeight="1">
      <c r="B7" s="1180"/>
      <c r="C7" s="1181"/>
      <c r="D7" s="1182"/>
      <c r="E7" s="1185"/>
      <c r="F7" s="1182"/>
      <c r="G7" s="1182"/>
    </row>
    <row r="8" spans="2:11" s="175" customFormat="1" ht="15.5">
      <c r="B8" s="176" t="s">
        <v>84</v>
      </c>
      <c r="C8" s="176"/>
      <c r="D8" s="177" t="s">
        <v>85</v>
      </c>
      <c r="E8" s="177" t="s">
        <v>86</v>
      </c>
      <c r="F8" s="177" t="s">
        <v>87</v>
      </c>
      <c r="G8" s="177" t="s">
        <v>88</v>
      </c>
    </row>
    <row r="9" spans="2:11" s="175" customFormat="1" ht="15.5">
      <c r="B9" s="178"/>
      <c r="C9" s="178"/>
      <c r="D9" s="179"/>
      <c r="E9" s="179"/>
      <c r="F9" s="179"/>
      <c r="G9" s="179"/>
    </row>
    <row r="10" spans="2:11" s="183" customFormat="1" ht="56.25" customHeight="1">
      <c r="B10" s="1165" t="s">
        <v>104</v>
      </c>
      <c r="C10" s="1169"/>
      <c r="D10" s="180" t="s">
        <v>13</v>
      </c>
      <c r="E10" s="181"/>
      <c r="F10" s="182"/>
      <c r="G10" s="182"/>
    </row>
    <row r="11" spans="2:11" s="183" customFormat="1" ht="72.75" customHeight="1">
      <c r="B11" s="1167" t="s">
        <v>101</v>
      </c>
      <c r="C11" s="1174"/>
      <c r="D11" s="184" t="s">
        <v>14</v>
      </c>
      <c r="E11" s="185" t="s">
        <v>231</v>
      </c>
      <c r="F11" s="186" t="s">
        <v>231</v>
      </c>
      <c r="G11" s="187" t="s">
        <v>231</v>
      </c>
    </row>
    <row r="12" spans="2:11" s="183" customFormat="1" ht="31">
      <c r="B12" s="188"/>
      <c r="C12" s="189" t="s">
        <v>101</v>
      </c>
      <c r="D12" s="190" t="s">
        <v>15</v>
      </c>
      <c r="E12" t="s">
        <v>534</v>
      </c>
      <c r="F12" t="s">
        <v>535</v>
      </c>
      <c r="G12" s="1075" t="s">
        <v>536</v>
      </c>
    </row>
    <row r="13" spans="2:11" s="183" customFormat="1" ht="31">
      <c r="B13" s="194"/>
      <c r="C13" s="195" t="s">
        <v>163</v>
      </c>
      <c r="D13" s="190" t="s">
        <v>17</v>
      </c>
      <c r="E13" s="191"/>
      <c r="F13" s="192"/>
      <c r="G13" s="1075"/>
    </row>
    <row r="14" spans="2:11" s="183" customFormat="1" ht="31">
      <c r="B14" s="194"/>
      <c r="C14" s="195" t="s">
        <v>171</v>
      </c>
      <c r="D14" s="190" t="s">
        <v>18</v>
      </c>
      <c r="E14" s="191"/>
      <c r="F14" s="192"/>
      <c r="G14" s="1075" t="s">
        <v>537</v>
      </c>
    </row>
    <row r="15" spans="2:11" s="183" customFormat="1" ht="16">
      <c r="B15" s="194"/>
      <c r="C15" s="195" t="s">
        <v>174</v>
      </c>
      <c r="D15" s="190" t="s">
        <v>19</v>
      </c>
      <c r="E15" s="191"/>
      <c r="F15" s="196"/>
      <c r="G15" s="1075"/>
    </row>
    <row r="16" spans="2:11" s="183" customFormat="1" ht="30.75" customHeight="1">
      <c r="B16" s="1167" t="s">
        <v>163</v>
      </c>
      <c r="C16" s="1168"/>
      <c r="D16" s="197" t="s">
        <v>22</v>
      </c>
      <c r="E16" s="198"/>
      <c r="F16" s="199"/>
      <c r="G16" s="1075" t="s">
        <v>538</v>
      </c>
    </row>
    <row r="17" spans="2:17" s="183" customFormat="1" ht="32.25" customHeight="1">
      <c r="B17" s="194"/>
      <c r="C17" s="195" t="s">
        <v>101</v>
      </c>
      <c r="D17" s="201" t="s">
        <v>23</v>
      </c>
      <c r="E17" s="202"/>
      <c r="F17" s="192"/>
      <c r="G17" s="1075"/>
    </row>
    <row r="18" spans="2:17" s="183" customFormat="1" ht="31">
      <c r="B18" s="203"/>
      <c r="C18" s="204" t="s">
        <v>163</v>
      </c>
      <c r="D18" s="201" t="s">
        <v>268</v>
      </c>
      <c r="E18" s="205"/>
      <c r="F18" s="192"/>
      <c r="G18" s="1075" t="s">
        <v>539</v>
      </c>
    </row>
    <row r="19" spans="2:17" s="183" customFormat="1" ht="37.5" customHeight="1">
      <c r="B19" s="1167" t="s">
        <v>171</v>
      </c>
      <c r="C19" s="1168"/>
      <c r="D19" s="197" t="s">
        <v>24</v>
      </c>
      <c r="E19" s="198"/>
      <c r="F19" s="200"/>
      <c r="G19" s="200" t="s">
        <v>231</v>
      </c>
    </row>
    <row r="20" spans="2:17" s="183" customFormat="1" ht="31">
      <c r="B20" s="194"/>
      <c r="C20" s="195" t="s">
        <v>101</v>
      </c>
      <c r="D20" s="201" t="s">
        <v>25</v>
      </c>
      <c r="E20" s="191"/>
      <c r="F20" s="192"/>
      <c r="G20" s="193" t="s">
        <v>231</v>
      </c>
    </row>
    <row r="21" spans="2:17" s="183" customFormat="1" ht="47.25" customHeight="1">
      <c r="B21" s="1167" t="s">
        <v>174</v>
      </c>
      <c r="C21" s="1168"/>
      <c r="D21" s="197" t="s">
        <v>26</v>
      </c>
      <c r="E21" s="198"/>
      <c r="F21" s="200"/>
      <c r="G21" s="200"/>
    </row>
    <row r="22" spans="2:17" s="209" customFormat="1" ht="31">
      <c r="B22" s="194"/>
      <c r="C22" s="195" t="s">
        <v>101</v>
      </c>
      <c r="D22" s="207" t="s">
        <v>27</v>
      </c>
      <c r="E22" s="191"/>
      <c r="F22" s="192"/>
      <c r="G22" s="208" t="s">
        <v>231</v>
      </c>
    </row>
    <row r="23" spans="2:17" s="209" customFormat="1" ht="44.25" customHeight="1">
      <c r="B23" s="194"/>
      <c r="C23" s="195" t="s">
        <v>163</v>
      </c>
      <c r="D23" s="201" t="s">
        <v>28</v>
      </c>
      <c r="E23" s="202"/>
      <c r="F23" s="206"/>
      <c r="G23" s="208"/>
    </row>
    <row r="24" spans="2:17" s="209" customFormat="1" ht="38.25" customHeight="1">
      <c r="B24" s="1167" t="s">
        <v>183</v>
      </c>
      <c r="C24" s="1168"/>
      <c r="D24" s="197" t="s">
        <v>29</v>
      </c>
      <c r="E24" s="198"/>
      <c r="F24" s="198"/>
      <c r="G24" s="198"/>
    </row>
    <row r="25" spans="2:17" s="209" customFormat="1" ht="39" customHeight="1">
      <c r="B25" s="194"/>
      <c r="C25" s="195" t="s">
        <v>101</v>
      </c>
      <c r="D25" s="210" t="s">
        <v>30</v>
      </c>
      <c r="E25" s="211"/>
      <c r="F25" s="212"/>
      <c r="G25" s="213"/>
    </row>
    <row r="26" spans="2:17" s="209" customFormat="1" ht="21" customHeight="1">
      <c r="B26" s="194"/>
      <c r="C26" s="195" t="s">
        <v>163</v>
      </c>
      <c r="D26" s="210" t="s">
        <v>269</v>
      </c>
      <c r="E26" s="214"/>
      <c r="F26" s="212"/>
      <c r="G26" s="208"/>
    </row>
    <row r="27" spans="2:17" s="215" customFormat="1" ht="16">
      <c r="B27" s="194"/>
      <c r="C27" s="195" t="s">
        <v>171</v>
      </c>
      <c r="D27" s="210" t="s">
        <v>31</v>
      </c>
      <c r="E27" s="191"/>
      <c r="F27" s="212"/>
      <c r="G27" s="208"/>
      <c r="H27" s="209"/>
      <c r="I27" s="209"/>
      <c r="J27" s="209"/>
      <c r="K27" s="209"/>
      <c r="L27" s="209"/>
      <c r="M27" s="209"/>
      <c r="N27" s="209"/>
      <c r="O27" s="209"/>
      <c r="P27" s="209"/>
      <c r="Q27" s="209"/>
    </row>
    <row r="28" spans="2:17" s="215" customFormat="1" ht="44.25" customHeight="1">
      <c r="B28" s="194"/>
      <c r="C28" s="195" t="s">
        <v>174</v>
      </c>
      <c r="D28" s="210" t="s">
        <v>32</v>
      </c>
      <c r="E28" s="214"/>
      <c r="F28" s="212"/>
      <c r="G28" s="208"/>
      <c r="H28" s="209"/>
      <c r="I28" s="209"/>
      <c r="J28" s="209"/>
      <c r="K28" s="209"/>
      <c r="L28" s="209"/>
      <c r="M28" s="209"/>
      <c r="N28" s="209"/>
      <c r="O28" s="209"/>
      <c r="P28" s="209"/>
      <c r="Q28" s="209"/>
    </row>
    <row r="29" spans="2:17" s="215" customFormat="1" ht="38.25" customHeight="1">
      <c r="B29" s="194"/>
      <c r="C29" s="195" t="s">
        <v>183</v>
      </c>
      <c r="D29" s="210" t="s">
        <v>33</v>
      </c>
      <c r="E29" s="214"/>
      <c r="F29" s="212"/>
      <c r="G29" s="208" t="s">
        <v>231</v>
      </c>
      <c r="H29" s="209"/>
      <c r="I29" s="209"/>
      <c r="J29" s="209"/>
      <c r="K29" s="209"/>
      <c r="L29" s="209"/>
      <c r="M29" s="209"/>
      <c r="N29" s="209"/>
      <c r="O29" s="209"/>
      <c r="P29" s="209"/>
      <c r="Q29" s="209"/>
    </row>
    <row r="30" spans="2:17" s="222" customFormat="1" ht="27" customHeight="1">
      <c r="B30" s="194"/>
      <c r="C30" s="195" t="s">
        <v>188</v>
      </c>
      <c r="D30" s="210" t="s">
        <v>34</v>
      </c>
      <c r="E30" s="214"/>
      <c r="F30" s="212"/>
      <c r="G30" s="216">
        <f>G31</f>
        <v>0</v>
      </c>
      <c r="H30" s="217" t="s">
        <v>231</v>
      </c>
      <c r="I30" s="218" t="s">
        <v>231</v>
      </c>
      <c r="J30" s="219" t="s">
        <v>231</v>
      </c>
      <c r="K30" s="220" t="s">
        <v>231</v>
      </c>
      <c r="L30" s="219" t="s">
        <v>231</v>
      </c>
      <c r="M30" s="220" t="s">
        <v>231</v>
      </c>
      <c r="N30" s="221" t="s">
        <v>231</v>
      </c>
    </row>
    <row r="31" spans="2:17" s="222" customFormat="1" ht="36" customHeight="1">
      <c r="B31" s="194"/>
      <c r="C31" s="195" t="s">
        <v>199</v>
      </c>
      <c r="D31" s="223" t="s">
        <v>35</v>
      </c>
      <c r="E31" s="214"/>
      <c r="F31" s="212"/>
      <c r="G31" s="224">
        <v>0</v>
      </c>
      <c r="H31" s="225" t="s">
        <v>231</v>
      </c>
      <c r="I31" s="226">
        <v>0</v>
      </c>
      <c r="J31" s="227"/>
      <c r="K31" s="228" t="s">
        <v>231</v>
      </c>
      <c r="L31" s="227" t="s">
        <v>231</v>
      </c>
      <c r="M31" s="228" t="s">
        <v>231</v>
      </c>
      <c r="N31" s="229" t="s">
        <v>231</v>
      </c>
    </row>
    <row r="32" spans="2:17" s="222" customFormat="1" ht="46.5" customHeight="1">
      <c r="B32" s="1167" t="s">
        <v>188</v>
      </c>
      <c r="C32" s="1168"/>
      <c r="D32" s="197" t="s">
        <v>36</v>
      </c>
      <c r="E32" s="230"/>
      <c r="F32" s="231"/>
      <c r="G32" s="231"/>
      <c r="H32" s="232"/>
      <c r="I32" s="226"/>
      <c r="J32" s="227"/>
      <c r="K32" s="228"/>
      <c r="L32" s="227"/>
      <c r="M32" s="228"/>
      <c r="N32" s="229"/>
    </row>
    <row r="33" spans="2:17" s="215" customFormat="1" ht="21.75" customHeight="1">
      <c r="B33" s="194"/>
      <c r="C33" s="195" t="s">
        <v>101</v>
      </c>
      <c r="D33" s="233" t="s">
        <v>411</v>
      </c>
      <c r="E33" s="214"/>
      <c r="F33" s="212"/>
      <c r="G33" s="208"/>
      <c r="H33" s="209"/>
      <c r="I33" s="209"/>
      <c r="J33" s="209"/>
      <c r="K33" s="209"/>
      <c r="L33" s="209"/>
      <c r="M33" s="209"/>
      <c r="N33" s="209"/>
      <c r="O33" s="209"/>
      <c r="P33" s="209"/>
      <c r="Q33" s="209"/>
    </row>
    <row r="34" spans="2:17" s="215" customFormat="1" ht="33" customHeight="1">
      <c r="B34" s="194"/>
      <c r="C34" s="195" t="s">
        <v>163</v>
      </c>
      <c r="D34" s="233" t="s">
        <v>37</v>
      </c>
      <c r="E34" s="214"/>
      <c r="F34" s="212"/>
      <c r="G34" s="208"/>
      <c r="H34" s="209"/>
      <c r="I34" s="209"/>
      <c r="J34" s="209"/>
      <c r="K34" s="209"/>
      <c r="L34" s="209"/>
      <c r="M34" s="209"/>
      <c r="N34" s="209"/>
      <c r="O34" s="209"/>
      <c r="P34" s="209"/>
      <c r="Q34" s="209"/>
    </row>
    <row r="35" spans="2:17" s="215" customFormat="1" ht="39.75" customHeight="1">
      <c r="B35" s="194"/>
      <c r="C35" s="195" t="s">
        <v>171</v>
      </c>
      <c r="D35" s="233" t="s">
        <v>412</v>
      </c>
      <c r="E35" s="214"/>
      <c r="F35" s="212"/>
      <c r="G35" s="208"/>
      <c r="H35" s="209"/>
      <c r="I35" s="209"/>
      <c r="J35" s="209"/>
      <c r="K35" s="209"/>
      <c r="L35" s="209"/>
      <c r="M35" s="209"/>
      <c r="N35" s="209"/>
      <c r="O35" s="209"/>
      <c r="P35" s="209"/>
      <c r="Q35" s="209"/>
    </row>
    <row r="36" spans="2:17" s="215" customFormat="1" ht="31">
      <c r="B36" s="1167" t="s">
        <v>199</v>
      </c>
      <c r="C36" s="1168"/>
      <c r="D36" s="197" t="s">
        <v>39</v>
      </c>
      <c r="E36" s="198"/>
      <c r="F36" s="198"/>
      <c r="G36" s="198"/>
      <c r="H36" s="209"/>
      <c r="I36" s="209"/>
      <c r="J36" s="209"/>
      <c r="K36" s="209"/>
      <c r="L36" s="209"/>
      <c r="M36" s="209"/>
      <c r="N36" s="209"/>
      <c r="O36" s="209"/>
      <c r="P36" s="209"/>
      <c r="Q36" s="209"/>
    </row>
    <row r="37" spans="2:17" s="215" customFormat="1" ht="24" customHeight="1">
      <c r="B37" s="194"/>
      <c r="C37" s="195" t="s">
        <v>101</v>
      </c>
      <c r="D37" s="210" t="s">
        <v>40</v>
      </c>
      <c r="E37" s="214"/>
      <c r="F37" s="212"/>
      <c r="G37" s="208" t="s">
        <v>231</v>
      </c>
      <c r="H37" s="209"/>
      <c r="I37" s="209"/>
      <c r="J37" s="209"/>
      <c r="K37" s="209"/>
      <c r="L37" s="209"/>
      <c r="M37" s="209"/>
      <c r="N37" s="209"/>
      <c r="O37" s="209"/>
      <c r="P37" s="209"/>
      <c r="Q37" s="209"/>
    </row>
    <row r="38" spans="2:17" s="215" customFormat="1" ht="36.75" customHeight="1">
      <c r="B38" s="194"/>
      <c r="C38" s="195" t="s">
        <v>163</v>
      </c>
      <c r="D38" s="210" t="s">
        <v>41</v>
      </c>
      <c r="E38" s="214"/>
      <c r="F38" s="212"/>
      <c r="G38" s="208"/>
      <c r="H38" s="209"/>
      <c r="I38" s="209"/>
      <c r="J38" s="209"/>
      <c r="K38" s="209"/>
      <c r="L38" s="209"/>
      <c r="M38" s="209"/>
      <c r="N38" s="209"/>
      <c r="O38" s="209"/>
      <c r="P38" s="209"/>
      <c r="Q38" s="209"/>
    </row>
    <row r="39" spans="2:17" s="215" customFormat="1" ht="33.75" customHeight="1">
      <c r="B39" s="194"/>
      <c r="C39" s="195" t="s">
        <v>171</v>
      </c>
      <c r="D39" s="210" t="s">
        <v>42</v>
      </c>
      <c r="E39" s="191"/>
      <c r="F39" s="212"/>
      <c r="G39" s="208"/>
      <c r="H39" s="209"/>
      <c r="I39" s="209"/>
      <c r="J39" s="209"/>
      <c r="K39" s="209"/>
      <c r="L39" s="209"/>
      <c r="M39" s="209"/>
      <c r="N39" s="209"/>
      <c r="O39" s="209"/>
      <c r="P39" s="209"/>
      <c r="Q39" s="209"/>
    </row>
    <row r="40" spans="2:17" s="215" customFormat="1" ht="23.25" customHeight="1">
      <c r="B40" s="194"/>
      <c r="C40" s="195" t="s">
        <v>174</v>
      </c>
      <c r="D40" s="223" t="s">
        <v>43</v>
      </c>
      <c r="E40" s="214"/>
      <c r="F40" s="212"/>
      <c r="G40" s="234"/>
      <c r="H40" s="209"/>
      <c r="I40" s="209"/>
      <c r="J40" s="209"/>
      <c r="K40" s="209"/>
      <c r="L40" s="209"/>
      <c r="M40" s="209"/>
      <c r="N40" s="209"/>
      <c r="O40" s="209"/>
      <c r="P40" s="209"/>
      <c r="Q40" s="209"/>
    </row>
    <row r="41" spans="2:17" s="215" customFormat="1" ht="51" customHeight="1">
      <c r="B41" s="1167" t="s">
        <v>203</v>
      </c>
      <c r="C41" s="1168"/>
      <c r="D41" s="197" t="s">
        <v>45</v>
      </c>
      <c r="E41" s="198"/>
      <c r="F41" s="198"/>
      <c r="G41" s="198"/>
      <c r="H41" s="209"/>
      <c r="I41" s="209"/>
      <c r="J41" s="209"/>
      <c r="K41" s="209"/>
      <c r="L41" s="209"/>
      <c r="M41" s="209"/>
      <c r="N41" s="209"/>
      <c r="O41" s="209"/>
      <c r="P41" s="209"/>
      <c r="Q41" s="209"/>
    </row>
    <row r="42" spans="2:17" s="215" customFormat="1" ht="57" customHeight="1">
      <c r="B42" s="194"/>
      <c r="C42" s="195" t="s">
        <v>101</v>
      </c>
      <c r="D42" s="233" t="s">
        <v>413</v>
      </c>
      <c r="E42" s="214"/>
      <c r="F42" s="212"/>
      <c r="G42" s="234"/>
      <c r="H42" s="209"/>
      <c r="I42" s="209"/>
      <c r="J42" s="209"/>
      <c r="K42" s="209"/>
      <c r="L42" s="209"/>
      <c r="M42" s="209"/>
      <c r="N42" s="209"/>
      <c r="O42" s="209"/>
      <c r="P42" s="209"/>
      <c r="Q42" s="209"/>
    </row>
    <row r="43" spans="2:17" s="215" customFormat="1" ht="21" customHeight="1">
      <c r="B43" s="194"/>
      <c r="C43" s="195" t="s">
        <v>163</v>
      </c>
      <c r="D43" s="210" t="s">
        <v>47</v>
      </c>
      <c r="E43" s="214"/>
      <c r="F43" s="212"/>
      <c r="G43" s="234"/>
      <c r="H43" s="209"/>
      <c r="I43" s="209"/>
      <c r="J43" s="209"/>
      <c r="K43" s="209"/>
      <c r="L43" s="209"/>
      <c r="M43" s="209"/>
      <c r="N43" s="209"/>
      <c r="O43" s="209"/>
      <c r="P43" s="209"/>
      <c r="Q43" s="209"/>
    </row>
    <row r="44" spans="2:17" s="215" customFormat="1" ht="42" customHeight="1">
      <c r="B44" s="194"/>
      <c r="C44" s="195" t="s">
        <v>171</v>
      </c>
      <c r="D44" s="210" t="s">
        <v>48</v>
      </c>
      <c r="E44" s="214"/>
      <c r="F44" s="212"/>
      <c r="G44" s="234"/>
      <c r="H44" s="209"/>
      <c r="I44" s="209"/>
      <c r="J44" s="209"/>
      <c r="K44" s="209"/>
      <c r="L44" s="209"/>
      <c r="M44" s="209"/>
      <c r="N44" s="209"/>
      <c r="O44" s="209"/>
      <c r="P44" s="209"/>
      <c r="Q44" s="209"/>
    </row>
    <row r="45" spans="2:17" s="215" customFormat="1" ht="54" customHeight="1">
      <c r="B45" s="1165" t="s">
        <v>106</v>
      </c>
      <c r="C45" s="1169"/>
      <c r="D45" s="180" t="s">
        <v>270</v>
      </c>
      <c r="E45" s="235"/>
      <c r="F45" s="236"/>
      <c r="G45" s="237"/>
      <c r="H45" s="209"/>
      <c r="I45" s="209"/>
      <c r="J45" s="209"/>
      <c r="K45" s="209"/>
      <c r="L45" s="209"/>
      <c r="M45" s="209"/>
      <c r="N45" s="209"/>
      <c r="O45" s="209"/>
      <c r="P45" s="209"/>
      <c r="Q45" s="209"/>
    </row>
    <row r="46" spans="2:17" s="215" customFormat="1" ht="42.75" customHeight="1">
      <c r="B46" s="1167" t="s">
        <v>101</v>
      </c>
      <c r="C46" s="1168"/>
      <c r="D46" s="197" t="s">
        <v>49</v>
      </c>
      <c r="E46" s="238"/>
      <c r="F46" s="239"/>
      <c r="G46" s="239"/>
      <c r="H46" s="209"/>
      <c r="I46" s="209"/>
      <c r="J46" s="209"/>
      <c r="K46" s="209"/>
      <c r="L46" s="209"/>
      <c r="M46" s="209"/>
      <c r="N46" s="209"/>
      <c r="O46" s="209"/>
      <c r="P46" s="209"/>
      <c r="Q46" s="209"/>
    </row>
    <row r="47" spans="2:17" s="215" customFormat="1" ht="111" customHeight="1">
      <c r="B47" s="194"/>
      <c r="C47" s="195" t="s">
        <v>101</v>
      </c>
      <c r="D47" s="233" t="s">
        <v>271</v>
      </c>
      <c r="E47" s="202"/>
      <c r="F47" s="196"/>
      <c r="G47" s="240"/>
      <c r="H47" s="241"/>
      <c r="I47" s="209"/>
      <c r="J47" s="209"/>
      <c r="K47" s="209"/>
      <c r="L47" s="209"/>
      <c r="M47" s="209"/>
      <c r="N47" s="209"/>
      <c r="O47" s="209"/>
      <c r="P47" s="209"/>
      <c r="Q47" s="209"/>
    </row>
    <row r="48" spans="2:17" s="215" customFormat="1" ht="48.75" customHeight="1">
      <c r="B48" s="1165" t="s">
        <v>108</v>
      </c>
      <c r="C48" s="1169"/>
      <c r="D48" s="180" t="s">
        <v>50</v>
      </c>
      <c r="E48" s="235"/>
      <c r="F48" s="235"/>
      <c r="G48" s="235"/>
      <c r="H48" s="209"/>
      <c r="I48" s="209"/>
      <c r="J48" s="209"/>
      <c r="K48" s="209"/>
      <c r="L48" s="209"/>
      <c r="M48" s="209"/>
      <c r="N48" s="209"/>
      <c r="O48" s="209"/>
      <c r="P48" s="209"/>
      <c r="Q48" s="209"/>
    </row>
    <row r="49" spans="2:8" s="209" customFormat="1" ht="43.5" customHeight="1">
      <c r="B49" s="1167" t="s">
        <v>101</v>
      </c>
      <c r="C49" s="1168"/>
      <c r="D49" s="197" t="s">
        <v>51</v>
      </c>
      <c r="E49" s="238"/>
      <c r="F49" s="239"/>
      <c r="G49" s="239"/>
    </row>
    <row r="50" spans="2:8" s="209" customFormat="1" ht="117" customHeight="1">
      <c r="B50" s="194"/>
      <c r="C50" s="195" t="s">
        <v>101</v>
      </c>
      <c r="D50" s="201" t="s">
        <v>52</v>
      </c>
      <c r="E50" s="202"/>
      <c r="F50" s="208"/>
      <c r="G50" s="242"/>
    </row>
    <row r="51" spans="2:8" s="209" customFormat="1" ht="46.5">
      <c r="B51" s="194"/>
      <c r="C51" s="195" t="s">
        <v>163</v>
      </c>
      <c r="D51" s="201" t="s">
        <v>53</v>
      </c>
      <c r="E51" s="191"/>
      <c r="F51" s="208"/>
      <c r="G51" s="242"/>
      <c r="H51" s="243"/>
    </row>
    <row r="52" spans="2:8" s="209" customFormat="1" ht="39.75" customHeight="1">
      <c r="B52" s="1167" t="s">
        <v>163</v>
      </c>
      <c r="C52" s="1168"/>
      <c r="D52" s="197" t="s">
        <v>272</v>
      </c>
      <c r="E52" s="238"/>
      <c r="F52" s="239"/>
      <c r="G52" s="239"/>
    </row>
    <row r="53" spans="2:8" s="209" customFormat="1" ht="16">
      <c r="B53" s="194"/>
      <c r="C53" s="244" t="s">
        <v>101</v>
      </c>
      <c r="D53" s="210" t="s">
        <v>273</v>
      </c>
      <c r="E53" s="191"/>
      <c r="F53" s="206"/>
      <c r="G53" s="242"/>
    </row>
    <row r="54" spans="2:8" s="209" customFormat="1" ht="79.5" customHeight="1">
      <c r="B54" s="203"/>
      <c r="C54" s="245" t="s">
        <v>163</v>
      </c>
      <c r="D54" s="246" t="s">
        <v>274</v>
      </c>
      <c r="E54" s="202"/>
      <c r="F54" s="206"/>
      <c r="G54" s="242"/>
    </row>
    <row r="55" spans="2:8" s="209" customFormat="1" ht="47.5" customHeight="1">
      <c r="B55" s="1172">
        <v>4</v>
      </c>
      <c r="C55" s="1173"/>
      <c r="D55" s="247" t="s">
        <v>54</v>
      </c>
      <c r="E55" s="235"/>
      <c r="F55" s="235"/>
      <c r="G55" s="235"/>
    </row>
    <row r="56" spans="2:8" s="209" customFormat="1" ht="44.15" customHeight="1">
      <c r="B56" s="1170">
        <v>1</v>
      </c>
      <c r="C56" s="1171"/>
      <c r="D56" s="248" t="s">
        <v>55</v>
      </c>
      <c r="E56" s="238"/>
      <c r="F56" s="239"/>
      <c r="G56" s="239"/>
    </row>
    <row r="57" spans="2:8" s="209" customFormat="1" ht="46.5">
      <c r="B57" s="203"/>
      <c r="C57" s="195" t="s">
        <v>101</v>
      </c>
      <c r="D57" s="246" t="s">
        <v>56</v>
      </c>
      <c r="E57" s="202"/>
      <c r="F57" s="208"/>
      <c r="G57" s="242"/>
    </row>
    <row r="58" spans="2:8" s="209" customFormat="1" ht="93" customHeight="1">
      <c r="B58" s="203"/>
      <c r="C58" s="195" t="s">
        <v>163</v>
      </c>
      <c r="D58" s="246" t="s">
        <v>57</v>
      </c>
      <c r="E58" s="202"/>
      <c r="F58" s="208"/>
      <c r="G58" s="242"/>
    </row>
    <row r="59" spans="2:8" s="209" customFormat="1" ht="56.15" customHeight="1">
      <c r="B59" s="1170">
        <v>2</v>
      </c>
      <c r="C59" s="1171"/>
      <c r="D59" s="248" t="s">
        <v>275</v>
      </c>
      <c r="E59" s="238"/>
      <c r="F59" s="239"/>
      <c r="G59" s="239"/>
    </row>
    <row r="60" spans="2:8" s="209" customFormat="1" ht="62">
      <c r="B60" s="203"/>
      <c r="C60" s="195" t="s">
        <v>101</v>
      </c>
      <c r="D60" s="246" t="s">
        <v>276</v>
      </c>
      <c r="E60" s="202"/>
      <c r="F60" s="206"/>
      <c r="G60" s="242"/>
    </row>
    <row r="61" spans="2:8" s="209" customFormat="1" ht="61.5" customHeight="1">
      <c r="B61" s="1165" t="s">
        <v>124</v>
      </c>
      <c r="C61" s="1166"/>
      <c r="D61" s="249" t="s">
        <v>58</v>
      </c>
      <c r="E61" s="235"/>
      <c r="F61" s="235"/>
      <c r="G61" s="235"/>
    </row>
    <row r="62" spans="2:8" s="209" customFormat="1" ht="71.25" customHeight="1">
      <c r="B62" s="1167" t="s">
        <v>101</v>
      </c>
      <c r="C62" s="1168"/>
      <c r="D62" s="197" t="s">
        <v>59</v>
      </c>
      <c r="E62" s="198"/>
      <c r="F62" s="238"/>
      <c r="G62" s="238"/>
    </row>
    <row r="63" spans="2:8" s="209" customFormat="1" ht="31">
      <c r="B63" s="194"/>
      <c r="C63" s="195" t="s">
        <v>101</v>
      </c>
      <c r="D63" s="201" t="s">
        <v>60</v>
      </c>
      <c r="E63" s="191"/>
      <c r="F63" s="208"/>
      <c r="G63" s="208"/>
    </row>
    <row r="64" spans="2:8" s="209" customFormat="1" ht="65.25" customHeight="1">
      <c r="B64" s="1165" t="s">
        <v>126</v>
      </c>
      <c r="C64" s="1169"/>
      <c r="D64" s="249" t="s">
        <v>62</v>
      </c>
      <c r="E64" s="235"/>
      <c r="F64" s="237"/>
      <c r="G64" s="237"/>
    </row>
    <row r="65" spans="2:10" s="101" customFormat="1" ht="46.5">
      <c r="B65" s="1167" t="s">
        <v>101</v>
      </c>
      <c r="C65" s="1168"/>
      <c r="D65" s="197" t="s">
        <v>63</v>
      </c>
      <c r="E65" s="250"/>
      <c r="F65" s="250"/>
      <c r="G65" s="250"/>
    </row>
    <row r="66" spans="2:10" s="101" customFormat="1" ht="97.5" customHeight="1">
      <c r="B66" s="194"/>
      <c r="C66" s="195" t="s">
        <v>101</v>
      </c>
      <c r="D66" s="210" t="s">
        <v>64</v>
      </c>
      <c r="E66" s="191"/>
      <c r="F66" s="192"/>
      <c r="G66" s="251"/>
    </row>
    <row r="67" spans="2:10" s="101" customFormat="1" ht="135" customHeight="1">
      <c r="B67" s="194"/>
      <c r="C67" s="195" t="s">
        <v>163</v>
      </c>
      <c r="D67" s="210" t="s">
        <v>277</v>
      </c>
      <c r="E67" s="202"/>
      <c r="F67" s="208"/>
      <c r="G67" s="251" t="s">
        <v>231</v>
      </c>
    </row>
    <row r="68" spans="2:10" s="101" customFormat="1" ht="135" customHeight="1">
      <c r="B68" s="194"/>
      <c r="C68" s="195" t="s">
        <v>171</v>
      </c>
      <c r="D68" s="201" t="s">
        <v>278</v>
      </c>
      <c r="E68" s="205"/>
      <c r="F68" s="208"/>
      <c r="G68" s="251"/>
    </row>
    <row r="69" spans="2:10" s="101" customFormat="1" ht="145.5" customHeight="1">
      <c r="B69" s="194"/>
      <c r="C69" s="195" t="s">
        <v>174</v>
      </c>
      <c r="D69" s="207" t="s">
        <v>279</v>
      </c>
      <c r="E69" s="191"/>
      <c r="F69" s="208"/>
      <c r="G69" s="251"/>
    </row>
    <row r="70" spans="2:10" s="101" customFormat="1" ht="16">
      <c r="B70" s="252"/>
      <c r="C70" s="253"/>
      <c r="D70" s="254"/>
      <c r="E70" s="255"/>
      <c r="F70" s="256"/>
      <c r="G70" s="209"/>
    </row>
    <row r="71" spans="2:10" s="33" customFormat="1" ht="15.5">
      <c r="B71" s="257"/>
      <c r="C71" s="257"/>
      <c r="D71" s="258"/>
      <c r="E71" s="258"/>
      <c r="F71" s="258"/>
      <c r="G71" s="1094" t="s">
        <v>504</v>
      </c>
      <c r="H71" s="1094"/>
      <c r="I71" s="1094"/>
      <c r="J71" s="681"/>
    </row>
    <row r="72" spans="2:10" s="33" customFormat="1" ht="15.5">
      <c r="B72" s="257"/>
      <c r="C72" s="257"/>
      <c r="D72" s="258"/>
      <c r="E72" s="258"/>
      <c r="F72" s="258"/>
      <c r="G72" s="1092" t="s">
        <v>380</v>
      </c>
      <c r="H72" s="1092"/>
      <c r="I72" s="1092"/>
      <c r="J72" s="681"/>
    </row>
    <row r="73" spans="2:10" ht="15.5">
      <c r="B73" s="259"/>
      <c r="C73" s="259"/>
      <c r="D73" s="259"/>
      <c r="E73" s="259"/>
      <c r="F73" s="259"/>
      <c r="G73" s="681"/>
      <c r="H73" s="681" t="s">
        <v>231</v>
      </c>
      <c r="I73" s="681"/>
      <c r="J73" s="681"/>
    </row>
    <row r="74" spans="2:10" ht="15.5">
      <c r="B74" s="259"/>
      <c r="C74" s="259"/>
      <c r="D74" s="259"/>
      <c r="E74" s="259"/>
      <c r="F74" s="259"/>
      <c r="G74" s="681"/>
      <c r="H74" s="681"/>
      <c r="I74" s="681"/>
      <c r="J74" s="681"/>
    </row>
    <row r="75" spans="2:10" ht="15.5">
      <c r="B75" s="259"/>
      <c r="C75" s="259"/>
      <c r="D75" s="259"/>
      <c r="E75" s="259"/>
      <c r="F75" s="259"/>
      <c r="G75" s="681"/>
      <c r="H75" s="681"/>
      <c r="I75" s="681"/>
      <c r="J75" s="681"/>
    </row>
    <row r="76" spans="2:10" ht="15.5">
      <c r="B76" s="259"/>
      <c r="C76" s="259"/>
      <c r="D76" s="259"/>
      <c r="E76" s="259"/>
      <c r="F76" s="259"/>
      <c r="G76" s="1093" t="s">
        <v>417</v>
      </c>
      <c r="H76" s="1093"/>
      <c r="I76" s="1093"/>
      <c r="J76" s="1093"/>
    </row>
    <row r="77" spans="2:10" ht="15.5">
      <c r="B77" s="259"/>
      <c r="C77" s="259"/>
      <c r="D77" s="259"/>
      <c r="E77" s="259"/>
      <c r="F77" s="259"/>
      <c r="G77" s="1094" t="s">
        <v>418</v>
      </c>
      <c r="H77" s="1094"/>
      <c r="I77" s="1094"/>
      <c r="J77" s="1094"/>
    </row>
    <row r="78" spans="2:10" ht="15.5">
      <c r="B78" s="259"/>
      <c r="C78" s="259"/>
      <c r="D78" s="259"/>
      <c r="E78" s="259"/>
      <c r="F78" s="259"/>
      <c r="G78" s="10"/>
      <c r="H78" s="10"/>
      <c r="I78" s="10"/>
      <c r="J78" s="10"/>
    </row>
    <row r="79" spans="2:10">
      <c r="G79" s="619"/>
    </row>
  </sheetData>
  <mergeCells count="33">
    <mergeCell ref="B10:C10"/>
    <mergeCell ref="B11:C11"/>
    <mergeCell ref="B16:C16"/>
    <mergeCell ref="B1:G1"/>
    <mergeCell ref="B2:G2"/>
    <mergeCell ref="B3:G3"/>
    <mergeCell ref="B5:C7"/>
    <mergeCell ref="D5:D7"/>
    <mergeCell ref="E5:E7"/>
    <mergeCell ref="F5:F7"/>
    <mergeCell ref="G5:G7"/>
    <mergeCell ref="B19:C19"/>
    <mergeCell ref="B21:C21"/>
    <mergeCell ref="B24:C24"/>
    <mergeCell ref="B32:C32"/>
    <mergeCell ref="B36:C36"/>
    <mergeCell ref="B41:C41"/>
    <mergeCell ref="B45:C45"/>
    <mergeCell ref="B56:C56"/>
    <mergeCell ref="G71:I71"/>
    <mergeCell ref="G72:I72"/>
    <mergeCell ref="B59:C59"/>
    <mergeCell ref="B48:C48"/>
    <mergeCell ref="B49:C49"/>
    <mergeCell ref="B52:C52"/>
    <mergeCell ref="B55:C55"/>
    <mergeCell ref="B46:C46"/>
    <mergeCell ref="G76:J76"/>
    <mergeCell ref="G77:J77"/>
    <mergeCell ref="B61:C61"/>
    <mergeCell ref="B62:C62"/>
    <mergeCell ref="B64:C64"/>
    <mergeCell ref="B65:C65"/>
  </mergeCells>
  <pageMargins left="0.5" right="0.25" top="0.75" bottom="0.25" header="0.3" footer="0.3"/>
  <pageSetup paperSize="5" scale="75" orientation="landscape" horizontalDpi="4294967293" verticalDpi="36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CY123"/>
  <sheetViews>
    <sheetView showGridLines="0" topLeftCell="D1" zoomScale="61" zoomScaleNormal="78" workbookViewId="0">
      <pane ySplit="7" topLeftCell="A94" activePane="bottomLeft" state="frozen"/>
      <selection activeCell="A3" sqref="A3:Z3"/>
      <selection pane="bottomLeft" activeCell="L19" sqref="L19"/>
    </sheetView>
  </sheetViews>
  <sheetFormatPr defaultColWidth="9.1796875" defaultRowHeight="14"/>
  <cols>
    <col min="1" max="1" width="4.54296875" style="267" customWidth="1"/>
    <col min="2" max="2" width="8.54296875" style="267" customWidth="1"/>
    <col min="3" max="3" width="20.453125" style="267" customWidth="1"/>
    <col min="4" max="4" width="23.54296875" style="267" customWidth="1"/>
    <col min="5" max="6" width="6.7265625" style="267" customWidth="1"/>
    <col min="7" max="7" width="12.81640625" style="267" customWidth="1"/>
    <col min="8" max="8" width="6.7265625" style="267" customWidth="1"/>
    <col min="9" max="9" width="7.453125" style="267" customWidth="1"/>
    <col min="10" max="10" width="20.7265625" style="267" customWidth="1"/>
    <col min="11" max="11" width="8.54296875" style="267" customWidth="1"/>
    <col min="12" max="12" width="14.81640625" style="267" customWidth="1"/>
    <col min="13" max="13" width="8.54296875" style="267" customWidth="1"/>
    <col min="14" max="14" width="15.453125" style="267" customWidth="1"/>
    <col min="15" max="15" width="8.54296875" style="267" customWidth="1"/>
    <col min="16" max="16" width="15" style="267" customWidth="1"/>
    <col min="17" max="17" width="8.54296875" style="267" customWidth="1"/>
    <col min="18" max="18" width="15.81640625" style="267" customWidth="1"/>
    <col min="19" max="19" width="8.26953125" style="267" customWidth="1"/>
    <col min="20" max="20" width="16.453125" style="267" customWidth="1"/>
    <col min="21" max="21" width="11.26953125" style="267" customWidth="1"/>
    <col min="22" max="22" width="12.36328125" style="267" customWidth="1"/>
    <col min="23" max="23" width="9.26953125" style="267" hidden="1" customWidth="1"/>
    <col min="24" max="24" width="12.7265625" style="267" hidden="1" customWidth="1"/>
    <col min="25" max="26" width="9.26953125" style="267" hidden="1" customWidth="1"/>
    <col min="27" max="27" width="13.453125" style="266" customWidth="1"/>
    <col min="28" max="28" width="10.54296875" style="265" customWidth="1"/>
    <col min="29" max="29" width="10.54296875" style="784" customWidth="1"/>
    <col min="30" max="30" width="13.81640625" style="976" customWidth="1"/>
    <col min="31" max="31" width="10.1796875" style="612" hidden="1" customWidth="1"/>
    <col min="32" max="32" width="16.7265625" style="612" hidden="1" customWidth="1"/>
    <col min="33" max="33" width="16.54296875" style="612" hidden="1" customWidth="1"/>
    <col min="34" max="34" width="18.1796875" style="612" hidden="1" customWidth="1"/>
    <col min="35" max="35" width="0" style="612" hidden="1" customWidth="1"/>
    <col min="36" max="36" width="0" style="977" hidden="1" customWidth="1"/>
    <col min="37" max="41" width="0" style="612" hidden="1" customWidth="1"/>
    <col min="42" max="42" width="19" style="612" customWidth="1"/>
    <col min="43" max="103" width="9.1796875" style="978"/>
    <col min="104" max="16384" width="9.1796875" style="262"/>
  </cols>
  <sheetData>
    <row r="1" spans="1:103">
      <c r="A1" s="1230" t="s">
        <v>0</v>
      </c>
      <c r="B1" s="1231"/>
      <c r="C1" s="1231"/>
      <c r="D1" s="1231"/>
      <c r="E1" s="1231"/>
      <c r="F1" s="1231"/>
      <c r="G1" s="1231"/>
      <c r="H1" s="1231"/>
      <c r="I1" s="1231"/>
      <c r="J1" s="1231"/>
      <c r="K1" s="1231"/>
      <c r="L1" s="1231"/>
      <c r="M1" s="1231"/>
      <c r="N1" s="1231"/>
      <c r="O1" s="1231"/>
      <c r="P1" s="1231"/>
      <c r="Q1" s="1231"/>
      <c r="R1" s="1231"/>
      <c r="S1" s="1231"/>
      <c r="T1" s="1231"/>
      <c r="U1" s="1231"/>
      <c r="V1" s="1231"/>
      <c r="W1" s="1231"/>
      <c r="X1" s="1231"/>
      <c r="Y1" s="1231"/>
      <c r="Z1" s="1231"/>
      <c r="AA1" s="618"/>
      <c r="AB1" s="617"/>
    </row>
    <row r="2" spans="1:103" ht="3.75" customHeight="1">
      <c r="A2" s="1232"/>
      <c r="B2" s="1233"/>
      <c r="C2" s="1233"/>
      <c r="D2" s="1233"/>
      <c r="E2" s="1233"/>
      <c r="F2" s="1233"/>
      <c r="G2" s="1233"/>
      <c r="H2" s="1233"/>
      <c r="I2" s="1233"/>
      <c r="J2" s="1233"/>
      <c r="K2" s="1233"/>
      <c r="L2" s="1233"/>
      <c r="M2" s="1233"/>
      <c r="N2" s="1233"/>
      <c r="O2" s="1233"/>
      <c r="P2" s="1233"/>
      <c r="Q2" s="1233"/>
      <c r="R2" s="1233"/>
      <c r="S2" s="1233"/>
      <c r="T2" s="1233"/>
      <c r="U2" s="1233"/>
      <c r="V2" s="1233"/>
      <c r="W2" s="1233"/>
      <c r="X2" s="1233"/>
      <c r="Y2" s="1233"/>
      <c r="Z2" s="1233"/>
      <c r="AB2" s="613"/>
    </row>
    <row r="3" spans="1:103">
      <c r="A3" s="1234" t="s">
        <v>505</v>
      </c>
      <c r="B3" s="1235"/>
      <c r="C3" s="1235"/>
      <c r="D3" s="1235"/>
      <c r="E3" s="1235"/>
      <c r="F3" s="1235"/>
      <c r="G3" s="1235"/>
      <c r="H3" s="1235"/>
      <c r="I3" s="1235"/>
      <c r="J3" s="1235"/>
      <c r="K3" s="1235"/>
      <c r="L3" s="1235"/>
      <c r="M3" s="1235"/>
      <c r="N3" s="1235"/>
      <c r="O3" s="1235"/>
      <c r="P3" s="1235"/>
      <c r="Q3" s="1235"/>
      <c r="R3" s="1235"/>
      <c r="S3" s="1235"/>
      <c r="T3" s="1235"/>
      <c r="U3" s="1235"/>
      <c r="V3" s="1235"/>
      <c r="W3" s="1235"/>
      <c r="X3" s="1235"/>
      <c r="Y3" s="1235"/>
      <c r="Z3" s="1235"/>
      <c r="AB3" s="613"/>
    </row>
    <row r="4" spans="1:103" ht="14.65" customHeight="1">
      <c r="A4" s="616"/>
      <c r="J4" s="614">
        <f>J9+J58+J66+J80+J86</f>
        <v>2649513206</v>
      </c>
      <c r="L4" s="614">
        <f>L9+L58+L66+L80+L86</f>
        <v>514341074</v>
      </c>
      <c r="N4" s="614">
        <f>N9+N58+N66+N80+N86</f>
        <v>0</v>
      </c>
      <c r="O4" s="264"/>
      <c r="P4" s="614">
        <f>P9+P58+P66+P80+P86</f>
        <v>0</v>
      </c>
      <c r="Q4" s="264">
        <f>P4/J90</f>
        <v>0</v>
      </c>
      <c r="R4" s="615"/>
      <c r="S4" s="264"/>
      <c r="T4" s="614">
        <f>T9+T58+T66+T80+T86</f>
        <v>0</v>
      </c>
      <c r="U4" s="614">
        <f>P4+N4+L4</f>
        <v>514341074</v>
      </c>
      <c r="AB4" s="613"/>
    </row>
    <row r="5" spans="1:103" ht="30" customHeight="1">
      <c r="A5" s="1236" t="s">
        <v>1</v>
      </c>
      <c r="B5" s="1239" t="s">
        <v>361</v>
      </c>
      <c r="C5" s="1239" t="s">
        <v>2</v>
      </c>
      <c r="D5" s="1239" t="s">
        <v>360</v>
      </c>
      <c r="E5" s="1208" t="s">
        <v>359</v>
      </c>
      <c r="F5" s="1200"/>
      <c r="G5" s="1208" t="s">
        <v>358</v>
      </c>
      <c r="H5" s="1200"/>
      <c r="I5" s="1208" t="s">
        <v>521</v>
      </c>
      <c r="J5" s="1206"/>
      <c r="K5" s="1203" t="s">
        <v>3</v>
      </c>
      <c r="L5" s="1204"/>
      <c r="M5" s="1204"/>
      <c r="N5" s="1204"/>
      <c r="O5" s="1204"/>
      <c r="P5" s="1204"/>
      <c r="Q5" s="1204"/>
      <c r="R5" s="1205"/>
      <c r="S5" s="1206" t="s">
        <v>519</v>
      </c>
      <c r="T5" s="1197"/>
      <c r="U5" s="1206" t="s">
        <v>520</v>
      </c>
      <c r="V5" s="1200"/>
      <c r="W5" s="1208" t="s">
        <v>357</v>
      </c>
      <c r="X5" s="1206"/>
      <c r="Y5" s="1196" t="s">
        <v>356</v>
      </c>
      <c r="Z5" s="1197"/>
      <c r="AA5" s="1200" t="s">
        <v>355</v>
      </c>
      <c r="AB5" s="1213" t="s">
        <v>354</v>
      </c>
      <c r="AC5" s="785"/>
    </row>
    <row r="6" spans="1:103" s="427" customFormat="1" ht="23.25" customHeight="1">
      <c r="A6" s="1237"/>
      <c r="B6" s="1240"/>
      <c r="C6" s="1240"/>
      <c r="D6" s="1240"/>
      <c r="E6" s="1209"/>
      <c r="F6" s="1202"/>
      <c r="G6" s="1209"/>
      <c r="H6" s="1202"/>
      <c r="I6" s="1209"/>
      <c r="J6" s="1207"/>
      <c r="K6" s="1216" t="s">
        <v>4</v>
      </c>
      <c r="L6" s="1217"/>
      <c r="M6" s="1217" t="s">
        <v>5</v>
      </c>
      <c r="N6" s="1217"/>
      <c r="O6" s="1217" t="s">
        <v>6</v>
      </c>
      <c r="P6" s="1217"/>
      <c r="Q6" s="1217" t="s">
        <v>7</v>
      </c>
      <c r="R6" s="1218"/>
      <c r="S6" s="1207"/>
      <c r="T6" s="1199"/>
      <c r="U6" s="1207"/>
      <c r="V6" s="1202"/>
      <c r="W6" s="1209"/>
      <c r="X6" s="1207"/>
      <c r="Y6" s="1198"/>
      <c r="Z6" s="1199"/>
      <c r="AA6" s="1201"/>
      <c r="AB6" s="1214"/>
      <c r="AC6" s="785"/>
      <c r="AD6" s="979"/>
      <c r="AE6" s="341"/>
      <c r="AF6" s="341"/>
      <c r="AG6" s="341"/>
      <c r="AH6" s="341"/>
      <c r="AI6" s="341"/>
      <c r="AJ6" s="980"/>
      <c r="AK6" s="341"/>
      <c r="AL6" s="341"/>
      <c r="AM6" s="341"/>
      <c r="AN6" s="341"/>
      <c r="AO6" s="341"/>
      <c r="AP6" s="341"/>
      <c r="AQ6" s="981"/>
      <c r="AR6" s="981"/>
      <c r="AS6" s="981"/>
      <c r="AT6" s="981"/>
      <c r="AU6" s="981"/>
      <c r="AV6" s="981"/>
      <c r="AW6" s="981"/>
      <c r="AX6" s="981"/>
      <c r="AY6" s="981"/>
      <c r="AZ6" s="981"/>
      <c r="BA6" s="981"/>
      <c r="BB6" s="981"/>
      <c r="BC6" s="981"/>
      <c r="BD6" s="981"/>
      <c r="BE6" s="981"/>
      <c r="BF6" s="981"/>
      <c r="BG6" s="981"/>
      <c r="BH6" s="981"/>
      <c r="BI6" s="981"/>
      <c r="BJ6" s="981"/>
      <c r="BK6" s="981"/>
      <c r="BL6" s="981"/>
      <c r="BM6" s="981"/>
      <c r="BN6" s="981"/>
      <c r="BO6" s="981"/>
      <c r="BP6" s="981"/>
      <c r="BQ6" s="981"/>
      <c r="BR6" s="981"/>
      <c r="BS6" s="981"/>
      <c r="BT6" s="981"/>
      <c r="BU6" s="981"/>
      <c r="BV6" s="981"/>
      <c r="BW6" s="981"/>
      <c r="BX6" s="981"/>
      <c r="BY6" s="981"/>
      <c r="BZ6" s="981"/>
      <c r="CA6" s="981"/>
      <c r="CB6" s="981"/>
      <c r="CC6" s="981"/>
      <c r="CD6" s="981"/>
      <c r="CE6" s="981"/>
      <c r="CF6" s="981"/>
      <c r="CG6" s="981"/>
      <c r="CH6" s="981"/>
      <c r="CI6" s="981"/>
      <c r="CJ6" s="981"/>
      <c r="CK6" s="981"/>
      <c r="CL6" s="981"/>
      <c r="CM6" s="981"/>
      <c r="CN6" s="981"/>
      <c r="CO6" s="981"/>
      <c r="CP6" s="981"/>
      <c r="CQ6" s="981"/>
      <c r="CR6" s="981"/>
      <c r="CS6" s="981"/>
      <c r="CT6" s="981"/>
      <c r="CU6" s="981"/>
      <c r="CV6" s="981"/>
      <c r="CW6" s="981"/>
      <c r="CX6" s="981"/>
      <c r="CY6" s="981"/>
    </row>
    <row r="7" spans="1:103" s="427" customFormat="1" ht="15.75" customHeight="1">
      <c r="A7" s="1238"/>
      <c r="B7" s="1241"/>
      <c r="C7" s="1241"/>
      <c r="D7" s="1241"/>
      <c r="E7" s="609" t="s">
        <v>11</v>
      </c>
      <c r="F7" s="610" t="s">
        <v>12</v>
      </c>
      <c r="G7" s="609" t="s">
        <v>11</v>
      </c>
      <c r="H7" s="610" t="s">
        <v>12</v>
      </c>
      <c r="I7" s="609" t="s">
        <v>11</v>
      </c>
      <c r="J7" s="608" t="s">
        <v>12</v>
      </c>
      <c r="K7" s="607" t="s">
        <v>11</v>
      </c>
      <c r="L7" s="610" t="s">
        <v>12</v>
      </c>
      <c r="M7" s="609" t="s">
        <v>11</v>
      </c>
      <c r="N7" s="610" t="s">
        <v>12</v>
      </c>
      <c r="O7" s="609" t="s">
        <v>11</v>
      </c>
      <c r="P7" s="610" t="s">
        <v>12</v>
      </c>
      <c r="Q7" s="609" t="s">
        <v>11</v>
      </c>
      <c r="R7" s="606" t="s">
        <v>12</v>
      </c>
      <c r="S7" s="611" t="s">
        <v>11</v>
      </c>
      <c r="T7" s="606" t="s">
        <v>12</v>
      </c>
      <c r="U7" s="611" t="s">
        <v>11</v>
      </c>
      <c r="V7" s="610" t="s">
        <v>12</v>
      </c>
      <c r="W7" s="609" t="s">
        <v>11</v>
      </c>
      <c r="X7" s="608" t="s">
        <v>12</v>
      </c>
      <c r="Y7" s="607" t="s">
        <v>11</v>
      </c>
      <c r="Z7" s="606" t="s">
        <v>12</v>
      </c>
      <c r="AA7" s="1202"/>
      <c r="AB7" s="1215"/>
      <c r="AC7" s="785"/>
      <c r="AD7" s="979"/>
      <c r="AE7" s="341"/>
      <c r="AF7" s="341"/>
      <c r="AG7" s="341"/>
      <c r="AH7" s="341"/>
      <c r="AI7" s="341"/>
      <c r="AJ7" s="980"/>
      <c r="AK7" s="341"/>
      <c r="AL7" s="341"/>
      <c r="AM7" s="341"/>
      <c r="AN7" s="341"/>
      <c r="AO7" s="341"/>
      <c r="AP7" s="341"/>
      <c r="AQ7" s="981"/>
      <c r="AR7" s="981"/>
      <c r="AS7" s="981"/>
      <c r="AT7" s="981"/>
      <c r="AU7" s="981"/>
      <c r="AV7" s="981"/>
      <c r="AW7" s="981"/>
      <c r="AX7" s="981"/>
      <c r="AY7" s="981"/>
      <c r="AZ7" s="981"/>
      <c r="BA7" s="981"/>
      <c r="BB7" s="981"/>
      <c r="BC7" s="981"/>
      <c r="BD7" s="981"/>
      <c r="BE7" s="981"/>
      <c r="BF7" s="981"/>
      <c r="BG7" s="981"/>
      <c r="BH7" s="981"/>
      <c r="BI7" s="981"/>
      <c r="BJ7" s="981"/>
      <c r="BK7" s="981"/>
      <c r="BL7" s="981"/>
      <c r="BM7" s="981"/>
      <c r="BN7" s="981"/>
      <c r="BO7" s="981"/>
      <c r="BP7" s="981"/>
      <c r="BQ7" s="981"/>
      <c r="BR7" s="981"/>
      <c r="BS7" s="981"/>
      <c r="BT7" s="981"/>
      <c r="BU7" s="981"/>
      <c r="BV7" s="981"/>
      <c r="BW7" s="981"/>
      <c r="BX7" s="981"/>
      <c r="BY7" s="981"/>
      <c r="BZ7" s="981"/>
      <c r="CA7" s="981"/>
      <c r="CB7" s="981"/>
      <c r="CC7" s="981"/>
      <c r="CD7" s="981"/>
      <c r="CE7" s="981"/>
      <c r="CF7" s="981"/>
      <c r="CG7" s="981"/>
      <c r="CH7" s="981"/>
      <c r="CI7" s="981"/>
      <c r="CJ7" s="981"/>
      <c r="CK7" s="981"/>
      <c r="CL7" s="981"/>
      <c r="CM7" s="981"/>
      <c r="CN7" s="981"/>
      <c r="CO7" s="981"/>
      <c r="CP7" s="981"/>
      <c r="CQ7" s="981"/>
      <c r="CR7" s="981"/>
      <c r="CS7" s="981"/>
      <c r="CT7" s="981"/>
      <c r="CU7" s="981"/>
      <c r="CV7" s="981"/>
      <c r="CW7" s="981"/>
      <c r="CX7" s="981"/>
      <c r="CY7" s="981"/>
    </row>
    <row r="8" spans="1:103" s="427" customFormat="1" ht="15" customHeight="1">
      <c r="A8" s="661">
        <v>1</v>
      </c>
      <c r="B8" s="662">
        <v>2</v>
      </c>
      <c r="C8" s="662">
        <v>3</v>
      </c>
      <c r="D8" s="662">
        <v>4</v>
      </c>
      <c r="E8" s="1195">
        <v>5</v>
      </c>
      <c r="F8" s="1195"/>
      <c r="G8" s="1195">
        <v>6</v>
      </c>
      <c r="H8" s="1195"/>
      <c r="I8" s="1195">
        <v>7</v>
      </c>
      <c r="J8" s="1212"/>
      <c r="K8" s="1194">
        <v>8</v>
      </c>
      <c r="L8" s="1195"/>
      <c r="M8" s="1195">
        <v>9</v>
      </c>
      <c r="N8" s="1195"/>
      <c r="O8" s="1195">
        <v>10</v>
      </c>
      <c r="P8" s="1195"/>
      <c r="Q8" s="1195">
        <v>11</v>
      </c>
      <c r="R8" s="1210"/>
      <c r="S8" s="1211">
        <v>12</v>
      </c>
      <c r="T8" s="1210"/>
      <c r="U8" s="1211" t="s">
        <v>8</v>
      </c>
      <c r="V8" s="1195"/>
      <c r="W8" s="1195" t="s">
        <v>9</v>
      </c>
      <c r="X8" s="1212"/>
      <c r="Y8" s="1194" t="s">
        <v>10</v>
      </c>
      <c r="Z8" s="1210"/>
      <c r="AA8" s="664">
        <v>16</v>
      </c>
      <c r="AB8" s="663">
        <v>17</v>
      </c>
      <c r="AC8" s="786"/>
      <c r="AD8" s="979"/>
      <c r="AE8" s="341"/>
      <c r="AF8" s="341"/>
      <c r="AG8" s="341"/>
      <c r="AH8" s="341"/>
      <c r="AI8" s="341"/>
      <c r="AJ8" s="980"/>
      <c r="AK8" s="341"/>
      <c r="AL8" s="341"/>
      <c r="AM8" s="341"/>
      <c r="AN8" s="341"/>
      <c r="AO8" s="341"/>
      <c r="AP8" s="341"/>
      <c r="AQ8" s="981"/>
      <c r="AR8" s="981"/>
      <c r="AS8" s="981"/>
      <c r="AT8" s="981"/>
      <c r="AU8" s="981"/>
      <c r="AV8" s="981"/>
      <c r="AW8" s="981"/>
      <c r="AX8" s="981"/>
      <c r="AY8" s="981"/>
      <c r="AZ8" s="981"/>
      <c r="BA8" s="981"/>
      <c r="BB8" s="981"/>
      <c r="BC8" s="981"/>
      <c r="BD8" s="981"/>
      <c r="BE8" s="981"/>
      <c r="BF8" s="981"/>
      <c r="BG8" s="981"/>
      <c r="BH8" s="981"/>
      <c r="BI8" s="981"/>
      <c r="BJ8" s="981"/>
      <c r="BK8" s="981"/>
      <c r="BL8" s="981"/>
      <c r="BM8" s="981"/>
      <c r="BN8" s="981"/>
      <c r="BO8" s="981"/>
      <c r="BP8" s="981"/>
      <c r="BQ8" s="981"/>
      <c r="BR8" s="981"/>
      <c r="BS8" s="981"/>
      <c r="BT8" s="981"/>
      <c r="BU8" s="981"/>
      <c r="BV8" s="981"/>
      <c r="BW8" s="981"/>
      <c r="BX8" s="981"/>
      <c r="BY8" s="981"/>
      <c r="BZ8" s="981"/>
      <c r="CA8" s="981"/>
      <c r="CB8" s="981"/>
      <c r="CC8" s="981"/>
      <c r="CD8" s="981"/>
      <c r="CE8" s="981"/>
      <c r="CF8" s="981"/>
      <c r="CG8" s="981"/>
      <c r="CH8" s="981"/>
      <c r="CI8" s="981"/>
      <c r="CJ8" s="981"/>
      <c r="CK8" s="981"/>
      <c r="CL8" s="981"/>
      <c r="CM8" s="981"/>
      <c r="CN8" s="981"/>
      <c r="CO8" s="981"/>
      <c r="CP8" s="981"/>
      <c r="CQ8" s="981"/>
      <c r="CR8" s="981"/>
      <c r="CS8" s="981"/>
      <c r="CT8" s="981"/>
      <c r="CU8" s="981"/>
      <c r="CV8" s="981"/>
      <c r="CW8" s="981"/>
      <c r="CX8" s="981"/>
      <c r="CY8" s="981"/>
    </row>
    <row r="9" spans="1:103" s="821" customFormat="1" ht="61.5" customHeight="1">
      <c r="A9" s="807" t="s">
        <v>353</v>
      </c>
      <c r="B9" s="808"/>
      <c r="C9" s="809" t="str">
        <f>'[6]DATA REALISASI MONEV INTERNAL'!B10</f>
        <v>PROGRAM PENUNJANG URUSAN PEMERINTAHAN DAERAH KABUPATEN/KOTA</v>
      </c>
      <c r="D9" s="810" t="str">
        <f>'[6]DATA REALISASI MONEV INTERNAL'!D10</f>
        <v xml:space="preserve">Persentase penunjang urusan perangkat daerah berjalan sesuai standar </v>
      </c>
      <c r="E9" s="811"/>
      <c r="F9" s="812"/>
      <c r="G9" s="811"/>
      <c r="H9" s="812"/>
      <c r="I9" s="813">
        <f>'[6]DATA REALISASI MONEV INTERNAL'!F10</f>
        <v>100</v>
      </c>
      <c r="J9" s="814">
        <f>'FORMAT 1'!E12</f>
        <v>2504692006</v>
      </c>
      <c r="K9" s="815" t="str">
        <f>IFERROR(((K10+K17+K22+K26+K31+K40+K45+K51)/8),"")</f>
        <v/>
      </c>
      <c r="L9" s="816">
        <f>IFERROR(L10+L17+L22+L26+L31+L40+L45+L51,"")</f>
        <v>237388037</v>
      </c>
      <c r="M9" s="815"/>
      <c r="N9" s="816"/>
      <c r="O9" s="815"/>
      <c r="P9" s="816"/>
      <c r="Q9" s="815"/>
      <c r="R9" s="816"/>
      <c r="S9" s="815"/>
      <c r="T9" s="816"/>
      <c r="U9" s="817"/>
      <c r="V9" s="817"/>
      <c r="W9" s="811"/>
      <c r="X9" s="812"/>
      <c r="Y9" s="818"/>
      <c r="Z9" s="818"/>
      <c r="AA9" s="819" t="s">
        <v>314</v>
      </c>
      <c r="AB9" s="820"/>
      <c r="AC9" s="787"/>
      <c r="AD9" s="982"/>
      <c r="AE9" s="494"/>
      <c r="AF9" s="983">
        <f>T9/J9</f>
        <v>0</v>
      </c>
      <c r="AG9" s="494"/>
      <c r="AH9" s="494"/>
      <c r="AI9" s="494"/>
      <c r="AJ9" s="984"/>
      <c r="AK9" s="494"/>
      <c r="AL9" s="494"/>
      <c r="AM9" s="494"/>
      <c r="AN9" s="494"/>
      <c r="AO9" s="494"/>
      <c r="AP9" s="494"/>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row>
    <row r="10" spans="1:103" s="875" customFormat="1" ht="51.75" customHeight="1">
      <c r="A10" s="859" t="s">
        <v>104</v>
      </c>
      <c r="B10" s="860"/>
      <c r="C10" s="801" t="s">
        <v>103</v>
      </c>
      <c r="D10" s="861" t="str">
        <f>'[6]DATA REALISASI MONEV INTERNAL'!D11</f>
        <v xml:space="preserve">Persentase penyusunan dokumen perencanaan, penganggaran dan evaluasi tepat waktu </v>
      </c>
      <c r="E10" s="862"/>
      <c r="F10" s="863">
        <v>0</v>
      </c>
      <c r="G10" s="862"/>
      <c r="H10" s="863"/>
      <c r="I10" s="864">
        <f>'[6]DATA REALISASI MONEV INTERNAL'!F11</f>
        <v>100</v>
      </c>
      <c r="J10" s="865">
        <f>SUM(J11:J14)</f>
        <v>75807700</v>
      </c>
      <c r="K10" s="866">
        <f>SUM(K11:K14)/SUM($I$11:$I$14)*100</f>
        <v>33.333333333333329</v>
      </c>
      <c r="L10" s="865">
        <f>SUM(L11:L14)</f>
        <v>4100000</v>
      </c>
      <c r="M10" s="866"/>
      <c r="N10" s="865"/>
      <c r="O10" s="866"/>
      <c r="P10" s="865"/>
      <c r="Q10" s="866"/>
      <c r="R10" s="865"/>
      <c r="S10" s="867"/>
      <c r="T10" s="865">
        <f>L10</f>
        <v>4100000</v>
      </c>
      <c r="U10" s="868">
        <v>0.44</v>
      </c>
      <c r="V10" s="868" t="s">
        <v>522</v>
      </c>
      <c r="W10" s="869">
        <f>S10+G10</f>
        <v>0</v>
      </c>
      <c r="X10" s="870">
        <f>T10+H10</f>
        <v>4100000</v>
      </c>
      <c r="Y10" s="871" t="e">
        <f>W10/E10</f>
        <v>#DIV/0!</v>
      </c>
      <c r="Z10" s="871" t="e">
        <f>X10/F10</f>
        <v>#DIV/0!</v>
      </c>
      <c r="AA10" s="872"/>
      <c r="AB10" s="873"/>
      <c r="AC10" s="788"/>
      <c r="AD10" s="979" t="s">
        <v>352</v>
      </c>
      <c r="AE10" s="341"/>
      <c r="AF10" s="341"/>
      <c r="AG10" s="341"/>
      <c r="AH10" s="341"/>
      <c r="AI10" s="341"/>
      <c r="AJ10" s="980"/>
      <c r="AK10" s="341"/>
      <c r="AL10" s="341"/>
      <c r="AM10" s="341"/>
      <c r="AN10" s="341"/>
      <c r="AO10" s="341"/>
      <c r="AP10" s="341"/>
      <c r="AQ10" s="981"/>
      <c r="AR10" s="981"/>
      <c r="AS10" s="981"/>
      <c r="AT10" s="981"/>
      <c r="AU10" s="981"/>
      <c r="AV10" s="981"/>
      <c r="AW10" s="981"/>
      <c r="AX10" s="981"/>
      <c r="AY10" s="981"/>
      <c r="AZ10" s="981"/>
      <c r="BA10" s="981"/>
      <c r="BB10" s="981"/>
      <c r="BC10" s="981"/>
      <c r="BD10" s="981"/>
      <c r="BE10" s="981"/>
      <c r="BF10" s="981"/>
      <c r="BG10" s="981"/>
      <c r="BH10" s="981"/>
      <c r="BI10" s="981"/>
      <c r="BJ10" s="981"/>
      <c r="BK10" s="981"/>
      <c r="BL10" s="981"/>
      <c r="BM10" s="981"/>
      <c r="BN10" s="981"/>
      <c r="BO10" s="981"/>
      <c r="BP10" s="981"/>
      <c r="BQ10" s="981"/>
      <c r="BR10" s="981"/>
      <c r="BS10" s="981"/>
      <c r="BT10" s="981"/>
      <c r="BU10" s="981"/>
      <c r="BV10" s="981"/>
      <c r="BW10" s="981"/>
      <c r="BX10" s="981"/>
      <c r="BY10" s="981"/>
      <c r="BZ10" s="981"/>
      <c r="CA10" s="981"/>
      <c r="CB10" s="981"/>
      <c r="CC10" s="981"/>
      <c r="CD10" s="981"/>
      <c r="CE10" s="981"/>
      <c r="CF10" s="981"/>
      <c r="CG10" s="981"/>
      <c r="CH10" s="981"/>
      <c r="CI10" s="981"/>
      <c r="CJ10" s="981"/>
      <c r="CK10" s="981"/>
      <c r="CL10" s="981"/>
      <c r="CM10" s="981"/>
      <c r="CN10" s="981"/>
      <c r="CO10" s="981"/>
      <c r="CP10" s="981"/>
      <c r="CQ10" s="981"/>
      <c r="CR10" s="981"/>
      <c r="CS10" s="981"/>
      <c r="CT10" s="981"/>
      <c r="CU10" s="981"/>
      <c r="CV10" s="981"/>
      <c r="CW10" s="981"/>
      <c r="CX10" s="981"/>
      <c r="CY10" s="981"/>
    </row>
    <row r="11" spans="1:103" s="427" customFormat="1" ht="38.25" customHeight="1">
      <c r="A11" s="668">
        <v>1</v>
      </c>
      <c r="B11" s="425"/>
      <c r="C11" s="14" t="s">
        <v>105</v>
      </c>
      <c r="D11" s="447" t="str">
        <f>'[6]DATA REALISASI MONEV INTERNAL'!D12</f>
        <v>Jumlah dokumen Perencanaan Yang disusun Tepat Waktu  (Dokumen)</v>
      </c>
      <c r="E11" s="665"/>
      <c r="F11" s="666"/>
      <c r="G11" s="665"/>
      <c r="H11" s="666"/>
      <c r="I11" s="669">
        <v>2</v>
      </c>
      <c r="J11" s="4">
        <f>'FORMAT 1'!E14</f>
        <v>34436000</v>
      </c>
      <c r="K11" s="32">
        <v>1</v>
      </c>
      <c r="L11" s="4">
        <f>'FORMAT 1'!G14</f>
        <v>3300000</v>
      </c>
      <c r="M11" s="32"/>
      <c r="N11" s="4"/>
      <c r="O11" s="32"/>
      <c r="P11" s="4"/>
      <c r="Q11" s="32"/>
      <c r="R11" s="4"/>
      <c r="S11" s="670"/>
      <c r="T11" s="671">
        <f>L11</f>
        <v>3300000</v>
      </c>
      <c r="U11" s="414">
        <v>0.5</v>
      </c>
      <c r="V11" s="414" t="s">
        <v>522</v>
      </c>
      <c r="W11" s="665"/>
      <c r="X11" s="666"/>
      <c r="Y11" s="667"/>
      <c r="Z11" s="667"/>
      <c r="AA11" s="672"/>
      <c r="AB11" s="673"/>
      <c r="AC11" s="788"/>
      <c r="AD11" s="979">
        <v>123000</v>
      </c>
      <c r="AE11" s="341"/>
      <c r="AF11" s="986">
        <f>SUM(T11:T14)</f>
        <v>4100000</v>
      </c>
      <c r="AG11" s="986">
        <f>SUM(J11:J14)</f>
        <v>75807700</v>
      </c>
      <c r="AH11" s="605">
        <f>(AF11/AG11)</f>
        <v>5.4084215719511344E-2</v>
      </c>
      <c r="AI11" s="341"/>
      <c r="AJ11" s="980"/>
      <c r="AK11" s="341"/>
      <c r="AL11" s="341"/>
      <c r="AM11" s="341"/>
      <c r="AN11" s="341"/>
      <c r="AO11" s="341"/>
      <c r="AP11" s="987">
        <f>(J11-T11-AD11)</f>
        <v>31013000</v>
      </c>
      <c r="AQ11" s="981"/>
      <c r="AR11" s="981"/>
      <c r="AS11" s="981"/>
      <c r="AT11" s="981"/>
      <c r="AU11" s="981"/>
      <c r="AV11" s="981"/>
      <c r="AW11" s="981"/>
      <c r="AX11" s="981"/>
      <c r="AY11" s="981"/>
      <c r="AZ11" s="981"/>
      <c r="BA11" s="981"/>
      <c r="BB11" s="981"/>
      <c r="BC11" s="981"/>
      <c r="BD11" s="981"/>
      <c r="BE11" s="981"/>
      <c r="BF11" s="981"/>
      <c r="BG11" s="981"/>
      <c r="BH11" s="981"/>
      <c r="BI11" s="981"/>
      <c r="BJ11" s="981"/>
      <c r="BK11" s="981"/>
      <c r="BL11" s="981"/>
      <c r="BM11" s="981"/>
      <c r="BN11" s="981"/>
      <c r="BO11" s="981"/>
      <c r="BP11" s="981"/>
      <c r="BQ11" s="981"/>
      <c r="BR11" s="981"/>
      <c r="BS11" s="981"/>
      <c r="BT11" s="981"/>
      <c r="BU11" s="981"/>
      <c r="BV11" s="981"/>
      <c r="BW11" s="981"/>
      <c r="BX11" s="981"/>
      <c r="BY11" s="981"/>
      <c r="BZ11" s="981"/>
      <c r="CA11" s="981"/>
      <c r="CB11" s="981"/>
      <c r="CC11" s="981"/>
      <c r="CD11" s="981"/>
      <c r="CE11" s="981"/>
      <c r="CF11" s="981"/>
      <c r="CG11" s="981"/>
      <c r="CH11" s="981"/>
      <c r="CI11" s="981"/>
      <c r="CJ11" s="981"/>
      <c r="CK11" s="981"/>
      <c r="CL11" s="981"/>
      <c r="CM11" s="981"/>
      <c r="CN11" s="981"/>
      <c r="CO11" s="981"/>
      <c r="CP11" s="981"/>
      <c r="CQ11" s="981"/>
      <c r="CR11" s="981"/>
      <c r="CS11" s="981"/>
      <c r="CT11" s="981"/>
      <c r="CU11" s="981"/>
      <c r="CV11" s="981"/>
      <c r="CW11" s="981"/>
      <c r="CX11" s="981"/>
      <c r="CY11" s="981"/>
    </row>
    <row r="12" spans="1:103" s="427" customFormat="1" ht="38.25" customHeight="1">
      <c r="A12" s="668">
        <v>2</v>
      </c>
      <c r="B12" s="425"/>
      <c r="C12" s="14" t="s">
        <v>107</v>
      </c>
      <c r="D12" s="447" t="str">
        <f>'[6]DATA REALISASI MONEV INTERNAL'!D19</f>
        <v>Jumlah dokumen RKA- SKPD yang disusun tepat waktu (Dokumen)</v>
      </c>
      <c r="E12" s="665"/>
      <c r="F12" s="666"/>
      <c r="G12" s="665"/>
      <c r="H12" s="666"/>
      <c r="I12" s="669">
        <v>2</v>
      </c>
      <c r="J12" s="4">
        <f>'FORMAT 1'!E15</f>
        <v>7583000</v>
      </c>
      <c r="K12" s="32">
        <v>1</v>
      </c>
      <c r="L12" s="4">
        <f>'FORMAT 1'!G15</f>
        <v>0</v>
      </c>
      <c r="M12" s="32"/>
      <c r="N12" s="4"/>
      <c r="O12" s="32"/>
      <c r="P12" s="4"/>
      <c r="Q12" s="32"/>
      <c r="R12" s="4"/>
      <c r="S12" s="670"/>
      <c r="T12" s="671">
        <f t="shared" ref="T12:T14" si="0">L12</f>
        <v>0</v>
      </c>
      <c r="U12" s="414">
        <v>0.5</v>
      </c>
      <c r="V12" s="414"/>
      <c r="W12" s="665"/>
      <c r="X12" s="666"/>
      <c r="Y12" s="667"/>
      <c r="Z12" s="667"/>
      <c r="AA12" s="672"/>
      <c r="AB12" s="673"/>
      <c r="AC12" s="788"/>
      <c r="AD12" s="979">
        <v>142500</v>
      </c>
      <c r="AE12" s="604">
        <f>SUM(U11:U14)/4</f>
        <v>0.4375</v>
      </c>
      <c r="AF12" s="341"/>
      <c r="AG12" s="341"/>
      <c r="AH12" s="604">
        <f>SUM(V11:V14)</f>
        <v>0</v>
      </c>
      <c r="AI12" s="341"/>
      <c r="AJ12" s="980"/>
      <c r="AK12" s="341"/>
      <c r="AL12" s="341"/>
      <c r="AM12" s="341"/>
      <c r="AN12" s="341"/>
      <c r="AO12" s="341"/>
      <c r="AP12" s="987">
        <f>(J12-T12-AD12)</f>
        <v>7440500</v>
      </c>
      <c r="AQ12" s="981"/>
      <c r="AR12" s="981"/>
      <c r="AS12" s="981"/>
      <c r="AT12" s="981"/>
      <c r="AU12" s="981"/>
      <c r="AV12" s="981"/>
      <c r="AW12" s="981"/>
      <c r="AX12" s="981"/>
      <c r="AY12" s="981"/>
      <c r="AZ12" s="981"/>
      <c r="BA12" s="981"/>
      <c r="BB12" s="981"/>
      <c r="BC12" s="981"/>
      <c r="BD12" s="981"/>
      <c r="BE12" s="981"/>
      <c r="BF12" s="981"/>
      <c r="BG12" s="981"/>
      <c r="BH12" s="981"/>
      <c r="BI12" s="981"/>
      <c r="BJ12" s="981"/>
      <c r="BK12" s="981"/>
      <c r="BL12" s="981"/>
      <c r="BM12" s="981"/>
      <c r="BN12" s="981"/>
      <c r="BO12" s="981"/>
      <c r="BP12" s="981"/>
      <c r="BQ12" s="981"/>
      <c r="BR12" s="981"/>
      <c r="BS12" s="981"/>
      <c r="BT12" s="981"/>
      <c r="BU12" s="981"/>
      <c r="BV12" s="981"/>
      <c r="BW12" s="981"/>
      <c r="BX12" s="981"/>
      <c r="BY12" s="981"/>
      <c r="BZ12" s="981"/>
      <c r="CA12" s="981"/>
      <c r="CB12" s="981"/>
      <c r="CC12" s="981"/>
      <c r="CD12" s="981"/>
      <c r="CE12" s="981"/>
      <c r="CF12" s="981"/>
      <c r="CG12" s="981"/>
      <c r="CH12" s="981"/>
      <c r="CI12" s="981"/>
      <c r="CJ12" s="981"/>
      <c r="CK12" s="981"/>
      <c r="CL12" s="981"/>
      <c r="CM12" s="981"/>
      <c r="CN12" s="981"/>
      <c r="CO12" s="981"/>
      <c r="CP12" s="981"/>
      <c r="CQ12" s="981"/>
      <c r="CR12" s="981"/>
      <c r="CS12" s="981"/>
      <c r="CT12" s="981"/>
      <c r="CU12" s="981"/>
      <c r="CV12" s="981"/>
      <c r="CW12" s="981"/>
      <c r="CX12" s="981"/>
      <c r="CY12" s="981"/>
    </row>
    <row r="13" spans="1:103" s="427" customFormat="1" ht="38.25" customHeight="1">
      <c r="A13" s="668">
        <v>3</v>
      </c>
      <c r="B13" s="425"/>
      <c r="C13" s="14" t="s">
        <v>109</v>
      </c>
      <c r="D13" s="447" t="str">
        <f>'[6]DATA REALISASI MONEV INTERNAL'!D25</f>
        <v>Jumlah dokumen DPA- SKPD yang disusun tepat waktu (Dokumen)</v>
      </c>
      <c r="E13" s="665"/>
      <c r="F13" s="666"/>
      <c r="G13" s="665"/>
      <c r="H13" s="666"/>
      <c r="I13" s="669">
        <v>2</v>
      </c>
      <c r="J13" s="4">
        <f>'FORMAT 1'!E16</f>
        <v>6359000</v>
      </c>
      <c r="K13" s="32">
        <v>1</v>
      </c>
      <c r="L13" s="4">
        <f>'FORMAT 1'!G16</f>
        <v>0</v>
      </c>
      <c r="M13" s="32"/>
      <c r="N13" s="4"/>
      <c r="O13" s="32"/>
      <c r="P13" s="4"/>
      <c r="Q13" s="32"/>
      <c r="R13" s="4"/>
      <c r="S13" s="670"/>
      <c r="T13" s="671">
        <f t="shared" si="0"/>
        <v>0</v>
      </c>
      <c r="U13" s="414">
        <v>0.5</v>
      </c>
      <c r="V13" s="414"/>
      <c r="W13" s="665"/>
      <c r="X13" s="666"/>
      <c r="Y13" s="667"/>
      <c r="Z13" s="667"/>
      <c r="AA13" s="672"/>
      <c r="AB13" s="673"/>
      <c r="AC13" s="788"/>
      <c r="AD13" s="979">
        <v>340000</v>
      </c>
      <c r="AE13" s="341"/>
      <c r="AF13" s="341"/>
      <c r="AG13" s="341"/>
      <c r="AH13" s="604">
        <f>AH12/4</f>
        <v>0</v>
      </c>
      <c r="AI13" s="341"/>
      <c r="AJ13" s="980"/>
      <c r="AK13" s="341"/>
      <c r="AL13" s="341"/>
      <c r="AM13" s="341"/>
      <c r="AN13" s="341"/>
      <c r="AO13" s="341"/>
      <c r="AP13" s="987">
        <f>(J13-T13-AD13)</f>
        <v>6019000</v>
      </c>
      <c r="AQ13" s="981"/>
      <c r="AR13" s="981"/>
      <c r="AS13" s="981"/>
      <c r="AT13" s="981"/>
      <c r="AU13" s="981"/>
      <c r="AV13" s="981"/>
      <c r="AW13" s="981"/>
      <c r="AX13" s="981"/>
      <c r="AY13" s="981"/>
      <c r="AZ13" s="981"/>
      <c r="BA13" s="981"/>
      <c r="BB13" s="981"/>
      <c r="BC13" s="981"/>
      <c r="BD13" s="981"/>
      <c r="BE13" s="981"/>
      <c r="BF13" s="981"/>
      <c r="BG13" s="981"/>
      <c r="BH13" s="981"/>
      <c r="BI13" s="981"/>
      <c r="BJ13" s="981"/>
      <c r="BK13" s="981"/>
      <c r="BL13" s="981"/>
      <c r="BM13" s="981"/>
      <c r="BN13" s="981"/>
      <c r="BO13" s="981"/>
      <c r="BP13" s="981"/>
      <c r="BQ13" s="981"/>
      <c r="BR13" s="981"/>
      <c r="BS13" s="981"/>
      <c r="BT13" s="981"/>
      <c r="BU13" s="981"/>
      <c r="BV13" s="981"/>
      <c r="BW13" s="981"/>
      <c r="BX13" s="981"/>
      <c r="BY13" s="981"/>
      <c r="BZ13" s="981"/>
      <c r="CA13" s="981"/>
      <c r="CB13" s="981"/>
      <c r="CC13" s="981"/>
      <c r="CD13" s="981"/>
      <c r="CE13" s="981"/>
      <c r="CF13" s="981"/>
      <c r="CG13" s="981"/>
      <c r="CH13" s="981"/>
      <c r="CI13" s="981"/>
      <c r="CJ13" s="981"/>
      <c r="CK13" s="981"/>
      <c r="CL13" s="981"/>
      <c r="CM13" s="981"/>
      <c r="CN13" s="981"/>
      <c r="CO13" s="981"/>
      <c r="CP13" s="981"/>
      <c r="CQ13" s="981"/>
      <c r="CR13" s="981"/>
      <c r="CS13" s="981"/>
      <c r="CT13" s="981"/>
      <c r="CU13" s="981"/>
      <c r="CV13" s="981"/>
      <c r="CW13" s="981"/>
      <c r="CX13" s="981"/>
      <c r="CY13" s="981"/>
    </row>
    <row r="14" spans="1:103" s="427" customFormat="1" ht="42" customHeight="1">
      <c r="A14" s="668">
        <v>4</v>
      </c>
      <c r="B14" s="425"/>
      <c r="C14" s="14" t="s">
        <v>111</v>
      </c>
      <c r="D14" s="447" t="s">
        <v>362</v>
      </c>
      <c r="E14" s="665"/>
      <c r="F14" s="666"/>
      <c r="G14" s="665"/>
      <c r="H14" s="666"/>
      <c r="I14" s="669">
        <v>12</v>
      </c>
      <c r="J14" s="4">
        <f>'FORMAT 1'!E17</f>
        <v>27429700</v>
      </c>
      <c r="K14" s="32">
        <v>3</v>
      </c>
      <c r="L14" s="4">
        <f>'FORMAT 1'!G17</f>
        <v>800000</v>
      </c>
      <c r="M14" s="32"/>
      <c r="N14" s="4"/>
      <c r="O14" s="32"/>
      <c r="P14" s="4"/>
      <c r="Q14" s="32"/>
      <c r="R14" s="4"/>
      <c r="S14" s="670"/>
      <c r="T14" s="671">
        <f t="shared" si="0"/>
        <v>800000</v>
      </c>
      <c r="U14" s="414">
        <v>0.25</v>
      </c>
      <c r="V14" s="414"/>
      <c r="W14" s="665"/>
      <c r="X14" s="666"/>
      <c r="Y14" s="667"/>
      <c r="Z14" s="667"/>
      <c r="AA14" s="672"/>
      <c r="AB14" s="673"/>
      <c r="AC14" s="788"/>
      <c r="AD14" s="979">
        <v>75400</v>
      </c>
      <c r="AE14" s="341"/>
      <c r="AF14" s="341"/>
      <c r="AG14" s="341"/>
      <c r="AH14" s="341"/>
      <c r="AI14" s="341"/>
      <c r="AJ14" s="980"/>
      <c r="AK14" s="341"/>
      <c r="AL14" s="341"/>
      <c r="AM14" s="341"/>
      <c r="AN14" s="341"/>
      <c r="AO14" s="341"/>
      <c r="AP14" s="987">
        <f>(J14-T14-AD14)</f>
        <v>26554300</v>
      </c>
      <c r="AQ14" s="981"/>
      <c r="AR14" s="981"/>
      <c r="AS14" s="981"/>
      <c r="AT14" s="981"/>
      <c r="AU14" s="981"/>
      <c r="AV14" s="981"/>
      <c r="AW14" s="981"/>
      <c r="AX14" s="981"/>
      <c r="AY14" s="981"/>
      <c r="AZ14" s="981"/>
      <c r="BA14" s="981"/>
      <c r="BB14" s="981"/>
      <c r="BC14" s="981"/>
      <c r="BD14" s="981"/>
      <c r="BE14" s="981"/>
      <c r="BF14" s="981"/>
      <c r="BG14" s="981"/>
      <c r="BH14" s="981"/>
      <c r="BI14" s="981"/>
      <c r="BJ14" s="981"/>
      <c r="BK14" s="981"/>
      <c r="BL14" s="981"/>
      <c r="BM14" s="981"/>
      <c r="BN14" s="981"/>
      <c r="BO14" s="981"/>
      <c r="BP14" s="981"/>
      <c r="BQ14" s="981"/>
      <c r="BR14" s="981"/>
      <c r="BS14" s="981"/>
      <c r="BT14" s="981"/>
      <c r="BU14" s="981"/>
      <c r="BV14" s="981"/>
      <c r="BW14" s="981"/>
      <c r="BX14" s="981"/>
      <c r="BY14" s="981"/>
      <c r="BZ14" s="981"/>
      <c r="CA14" s="981"/>
      <c r="CB14" s="981"/>
      <c r="CC14" s="981"/>
      <c r="CD14" s="981"/>
      <c r="CE14" s="981"/>
      <c r="CF14" s="981"/>
      <c r="CG14" s="981"/>
      <c r="CH14" s="981"/>
      <c r="CI14" s="981"/>
      <c r="CJ14" s="981"/>
      <c r="CK14" s="981"/>
      <c r="CL14" s="981"/>
      <c r="CM14" s="981"/>
      <c r="CN14" s="981"/>
      <c r="CO14" s="981"/>
      <c r="CP14" s="981"/>
      <c r="CQ14" s="981"/>
      <c r="CR14" s="981"/>
      <c r="CS14" s="981"/>
      <c r="CT14" s="981"/>
      <c r="CU14" s="981"/>
      <c r="CV14" s="981"/>
      <c r="CW14" s="981"/>
      <c r="CX14" s="981"/>
      <c r="CY14" s="981"/>
    </row>
    <row r="15" spans="1:103" s="427" customFormat="1" ht="23.15" customHeight="1">
      <c r="A15" s="340"/>
      <c r="B15" s="339"/>
      <c r="C15" s="338"/>
      <c r="D15" s="338"/>
      <c r="E15" s="337"/>
      <c r="F15" s="327"/>
      <c r="G15" s="337"/>
      <c r="H15" s="336"/>
      <c r="I15" s="466"/>
      <c r="J15" s="334">
        <f>SUM(J11:J14)</f>
        <v>75807700</v>
      </c>
      <c r="K15" s="333"/>
      <c r="L15" s="535"/>
      <c r="M15" s="534"/>
      <c r="N15" s="535"/>
      <c r="O15" s="534"/>
      <c r="P15" s="535"/>
      <c r="Q15" s="534"/>
      <c r="R15" s="533"/>
      <c r="S15" s="532"/>
      <c r="T15" s="603" t="s">
        <v>20</v>
      </c>
      <c r="U15" s="594">
        <f>IFERROR(AVERAGE(U11:U14),0)</f>
        <v>0.4375</v>
      </c>
      <c r="V15" s="593">
        <f>IFERROR((0+V11*J11+V12*J12+V13*J13+V14*J14)/J15,0)</f>
        <v>0</v>
      </c>
      <c r="W15" s="328"/>
      <c r="X15" s="327"/>
      <c r="Y15" s="326"/>
      <c r="Z15" s="326"/>
      <c r="AA15" s="325"/>
      <c r="AB15" s="324"/>
      <c r="AC15" s="788"/>
      <c r="AD15" s="979"/>
      <c r="AE15" s="341"/>
      <c r="AF15" s="986">
        <f>J15</f>
        <v>75807700</v>
      </c>
      <c r="AG15" s="445">
        <f>J15*U15</f>
        <v>33165868.75</v>
      </c>
      <c r="AH15" s="445">
        <f>J15*V15</f>
        <v>0</v>
      </c>
      <c r="AI15" s="341"/>
      <c r="AJ15" s="980"/>
      <c r="AK15" s="341"/>
      <c r="AL15" s="341"/>
      <c r="AM15" s="341"/>
      <c r="AN15" s="341"/>
      <c r="AO15" s="341"/>
      <c r="AP15" s="341"/>
      <c r="AQ15" s="981"/>
      <c r="AR15" s="981"/>
      <c r="AS15" s="981"/>
      <c r="AT15" s="981"/>
      <c r="AU15" s="981"/>
      <c r="AV15" s="981"/>
      <c r="AW15" s="981"/>
      <c r="AX15" s="981"/>
      <c r="AY15" s="981"/>
      <c r="AZ15" s="981"/>
      <c r="BA15" s="981"/>
      <c r="BB15" s="981"/>
      <c r="BC15" s="981"/>
      <c r="BD15" s="981"/>
      <c r="BE15" s="981"/>
      <c r="BF15" s="981"/>
      <c r="BG15" s="981"/>
      <c r="BH15" s="981"/>
      <c r="BI15" s="981"/>
      <c r="BJ15" s="981"/>
      <c r="BK15" s="981"/>
      <c r="BL15" s="981"/>
      <c r="BM15" s="981"/>
      <c r="BN15" s="981"/>
      <c r="BO15" s="981"/>
      <c r="BP15" s="981"/>
      <c r="BQ15" s="981"/>
      <c r="BR15" s="981"/>
      <c r="BS15" s="981"/>
      <c r="BT15" s="981"/>
      <c r="BU15" s="981"/>
      <c r="BV15" s="981"/>
      <c r="BW15" s="981"/>
      <c r="BX15" s="981"/>
      <c r="BY15" s="981"/>
      <c r="BZ15" s="981"/>
      <c r="CA15" s="981"/>
      <c r="CB15" s="981"/>
      <c r="CC15" s="981"/>
      <c r="CD15" s="981"/>
      <c r="CE15" s="981"/>
      <c r="CF15" s="981"/>
      <c r="CG15" s="981"/>
      <c r="CH15" s="981"/>
      <c r="CI15" s="981"/>
      <c r="CJ15" s="981"/>
      <c r="CK15" s="981"/>
      <c r="CL15" s="981"/>
      <c r="CM15" s="981"/>
      <c r="CN15" s="981"/>
      <c r="CO15" s="981"/>
      <c r="CP15" s="981"/>
      <c r="CQ15" s="981"/>
      <c r="CR15" s="981"/>
      <c r="CS15" s="981"/>
      <c r="CT15" s="981"/>
      <c r="CU15" s="981"/>
      <c r="CV15" s="981"/>
      <c r="CW15" s="981"/>
      <c r="CX15" s="981"/>
      <c r="CY15" s="981"/>
    </row>
    <row r="16" spans="1:103" s="427" customFormat="1" ht="25.5" customHeight="1">
      <c r="A16" s="465"/>
      <c r="B16" s="464"/>
      <c r="C16" s="463"/>
      <c r="D16" s="463"/>
      <c r="E16" s="462"/>
      <c r="F16" s="451"/>
      <c r="G16" s="462"/>
      <c r="H16" s="461"/>
      <c r="I16" s="460"/>
      <c r="J16" s="451"/>
      <c r="K16" s="459"/>
      <c r="L16" s="581"/>
      <c r="M16" s="582"/>
      <c r="N16" s="581"/>
      <c r="O16" s="582"/>
      <c r="P16" s="581"/>
      <c r="Q16" s="582"/>
      <c r="R16" s="581"/>
      <c r="S16" s="580"/>
      <c r="T16" s="553" t="s">
        <v>21</v>
      </c>
      <c r="U16" s="590" t="s">
        <v>72</v>
      </c>
      <c r="V16" s="589" t="str">
        <f>U16</f>
        <v>Rendah</v>
      </c>
      <c r="W16" s="452"/>
      <c r="X16" s="451"/>
      <c r="Y16" s="450"/>
      <c r="Z16" s="450"/>
      <c r="AA16" s="449"/>
      <c r="AB16" s="448"/>
      <c r="AC16" s="788"/>
      <c r="AD16" s="979"/>
      <c r="AE16" s="341"/>
      <c r="AF16" s="341"/>
      <c r="AG16" s="341"/>
      <c r="AH16" s="341"/>
      <c r="AI16" s="341"/>
      <c r="AJ16" s="980"/>
      <c r="AK16" s="341"/>
      <c r="AL16" s="341"/>
      <c r="AM16" s="341"/>
      <c r="AN16" s="341"/>
      <c r="AO16" s="341"/>
      <c r="AP16" s="341"/>
      <c r="AQ16" s="981"/>
      <c r="AR16" s="981"/>
      <c r="AS16" s="981"/>
      <c r="AT16" s="981"/>
      <c r="AU16" s="981"/>
      <c r="AV16" s="981"/>
      <c r="AW16" s="981"/>
      <c r="AX16" s="981"/>
      <c r="AY16" s="981"/>
      <c r="AZ16" s="981"/>
      <c r="BA16" s="981"/>
      <c r="BB16" s="981"/>
      <c r="BC16" s="981"/>
      <c r="BD16" s="981"/>
      <c r="BE16" s="981"/>
      <c r="BF16" s="981"/>
      <c r="BG16" s="981"/>
      <c r="BH16" s="981"/>
      <c r="BI16" s="981"/>
      <c r="BJ16" s="981"/>
      <c r="BK16" s="981"/>
      <c r="BL16" s="981"/>
      <c r="BM16" s="981"/>
      <c r="BN16" s="981"/>
      <c r="BO16" s="981"/>
      <c r="BP16" s="981"/>
      <c r="BQ16" s="981"/>
      <c r="BR16" s="981"/>
      <c r="BS16" s="981"/>
      <c r="BT16" s="981"/>
      <c r="BU16" s="981"/>
      <c r="BV16" s="981"/>
      <c r="BW16" s="981"/>
      <c r="BX16" s="981"/>
      <c r="BY16" s="981"/>
      <c r="BZ16" s="981"/>
      <c r="CA16" s="981"/>
      <c r="CB16" s="981"/>
      <c r="CC16" s="981"/>
      <c r="CD16" s="981"/>
      <c r="CE16" s="981"/>
      <c r="CF16" s="981"/>
      <c r="CG16" s="981"/>
      <c r="CH16" s="981"/>
      <c r="CI16" s="981"/>
      <c r="CJ16" s="981"/>
      <c r="CK16" s="981"/>
      <c r="CL16" s="981"/>
      <c r="CM16" s="981"/>
      <c r="CN16" s="981"/>
      <c r="CO16" s="981"/>
      <c r="CP16" s="981"/>
      <c r="CQ16" s="981"/>
      <c r="CR16" s="981"/>
      <c r="CS16" s="981"/>
      <c r="CT16" s="981"/>
      <c r="CU16" s="981"/>
      <c r="CV16" s="981"/>
      <c r="CW16" s="981"/>
      <c r="CX16" s="981"/>
      <c r="CY16" s="981"/>
    </row>
    <row r="17" spans="1:103" s="875" customFormat="1" ht="39.75" customHeight="1">
      <c r="A17" s="876">
        <v>2</v>
      </c>
      <c r="B17" s="860"/>
      <c r="C17" s="861" t="s">
        <v>22</v>
      </c>
      <c r="D17" s="877" t="s">
        <v>351</v>
      </c>
      <c r="E17" s="878"/>
      <c r="F17" s="879">
        <v>0</v>
      </c>
      <c r="G17" s="878"/>
      <c r="H17" s="879"/>
      <c r="I17" s="880">
        <f>'[6]DATA REALISASI MONEV INTERNAL'!F37</f>
        <v>100</v>
      </c>
      <c r="J17" s="881">
        <f>SUM(J18:J19)</f>
        <v>1907337736</v>
      </c>
      <c r="K17" s="882">
        <f>(K19+(K18/4))/SUM($I$18:$I$19)*100</f>
        <v>10.714285714285714</v>
      </c>
      <c r="L17" s="883">
        <f>SUM(L18:L19)</f>
        <v>193371353</v>
      </c>
      <c r="M17" s="882">
        <f>(M19+(M18/4))/SUM($I$18:$I$19)*100</f>
        <v>0</v>
      </c>
      <c r="N17" s="883">
        <f>SUM(N18:N19)</f>
        <v>0</v>
      </c>
      <c r="O17" s="882">
        <f>(O19+(O18/4))/SUM($I$18:$I$19)*100</f>
        <v>0</v>
      </c>
      <c r="P17" s="883">
        <f>SUM(P18:P19)</f>
        <v>0</v>
      </c>
      <c r="Q17" s="882">
        <f>(Q19+(Q18/4))/SUM($I$18:$I$19)*100</f>
        <v>0</v>
      </c>
      <c r="R17" s="884">
        <f>SUM(R18:R19)</f>
        <v>0</v>
      </c>
      <c r="S17" s="885">
        <f>IFERROR((K17+M17+O17+Q17),"")</f>
        <v>10.714285714285714</v>
      </c>
      <c r="T17" s="884">
        <f>SUM(T18:T19)</f>
        <v>193371353</v>
      </c>
      <c r="U17" s="886">
        <f t="shared" ref="U17" si="1">IFERROR(S17/I17,0)</f>
        <v>0.10714285714285714</v>
      </c>
      <c r="V17" s="887">
        <f>T17/J17</f>
        <v>0.10138285912883548</v>
      </c>
      <c r="W17" s="888">
        <f>S17+G17</f>
        <v>10.714285714285714</v>
      </c>
      <c r="X17" s="889">
        <f>T17+H17</f>
        <v>193371353</v>
      </c>
      <c r="Y17" s="890" t="e">
        <f>W17/E17</f>
        <v>#DIV/0!</v>
      </c>
      <c r="Z17" s="891" t="e">
        <f>X17/F17</f>
        <v>#DIV/0!</v>
      </c>
      <c r="AA17" s="892"/>
      <c r="AB17" s="893"/>
      <c r="AC17" s="788"/>
      <c r="AD17" s="979"/>
      <c r="AE17" s="341"/>
      <c r="AF17" s="341"/>
      <c r="AG17" s="341"/>
      <c r="AH17" s="341"/>
      <c r="AI17" s="341"/>
      <c r="AJ17" s="980"/>
      <c r="AK17" s="341"/>
      <c r="AL17" s="341"/>
      <c r="AM17" s="341"/>
      <c r="AN17" s="341"/>
      <c r="AO17" s="341"/>
      <c r="AP17" s="341"/>
      <c r="AQ17" s="981"/>
      <c r="AR17" s="981"/>
      <c r="AS17" s="981"/>
      <c r="AT17" s="981"/>
      <c r="AU17" s="981"/>
      <c r="AV17" s="981"/>
      <c r="AW17" s="981"/>
      <c r="AX17" s="981"/>
      <c r="AY17" s="981"/>
      <c r="AZ17" s="981"/>
      <c r="BA17" s="981"/>
      <c r="BB17" s="981"/>
      <c r="BC17" s="981"/>
      <c r="BD17" s="981"/>
      <c r="BE17" s="981"/>
      <c r="BF17" s="981"/>
      <c r="BG17" s="981"/>
      <c r="BH17" s="981"/>
      <c r="BI17" s="981"/>
      <c r="BJ17" s="981"/>
      <c r="BK17" s="981"/>
      <c r="BL17" s="981"/>
      <c r="BM17" s="981"/>
      <c r="BN17" s="981"/>
      <c r="BO17" s="981"/>
      <c r="BP17" s="981"/>
      <c r="BQ17" s="981"/>
      <c r="BR17" s="981"/>
      <c r="BS17" s="981"/>
      <c r="BT17" s="981"/>
      <c r="BU17" s="981"/>
      <c r="BV17" s="981"/>
      <c r="BW17" s="981"/>
      <c r="BX17" s="981"/>
      <c r="BY17" s="981"/>
      <c r="BZ17" s="981"/>
      <c r="CA17" s="981"/>
      <c r="CB17" s="981"/>
      <c r="CC17" s="981"/>
      <c r="CD17" s="981"/>
      <c r="CE17" s="981"/>
      <c r="CF17" s="981"/>
      <c r="CG17" s="981"/>
      <c r="CH17" s="981"/>
      <c r="CI17" s="981"/>
      <c r="CJ17" s="981"/>
      <c r="CK17" s="981"/>
      <c r="CL17" s="981"/>
      <c r="CM17" s="981"/>
      <c r="CN17" s="981"/>
      <c r="CO17" s="981"/>
      <c r="CP17" s="981"/>
      <c r="CQ17" s="981"/>
      <c r="CR17" s="981"/>
      <c r="CS17" s="981"/>
      <c r="CT17" s="981"/>
      <c r="CU17" s="981"/>
      <c r="CV17" s="981"/>
      <c r="CW17" s="981"/>
      <c r="CX17" s="981"/>
      <c r="CY17" s="981"/>
    </row>
    <row r="18" spans="1:103" s="427" customFormat="1" ht="30" customHeight="1">
      <c r="A18" s="377">
        <v>5</v>
      </c>
      <c r="B18" s="376"/>
      <c r="C18" s="552" t="s">
        <v>350</v>
      </c>
      <c r="D18" s="570" t="s">
        <v>349</v>
      </c>
      <c r="E18" s="366"/>
      <c r="F18" s="373"/>
      <c r="G18" s="366"/>
      <c r="H18" s="373"/>
      <c r="I18" s="3">
        <v>16</v>
      </c>
      <c r="J18" s="4">
        <f>'FORMAT 1'!E19</f>
        <v>1882357736</v>
      </c>
      <c r="K18" s="5">
        <v>3</v>
      </c>
      <c r="L18" s="4">
        <f>'FORMAT 1'!G19</f>
        <v>188911353</v>
      </c>
      <c r="M18" s="5"/>
      <c r="N18" s="15"/>
      <c r="O18" s="5"/>
      <c r="P18" s="15"/>
      <c r="Q18" s="5"/>
      <c r="R18" s="15"/>
      <c r="S18" s="514"/>
      <c r="T18" s="671">
        <f t="shared" ref="T18:T19" si="2">L18</f>
        <v>188911353</v>
      </c>
      <c r="U18" s="414"/>
      <c r="V18" s="414"/>
      <c r="W18" s="366"/>
      <c r="X18" s="365"/>
      <c r="Y18" s="364"/>
      <c r="Z18" s="363"/>
      <c r="AA18" s="362"/>
      <c r="AB18" s="361"/>
      <c r="AC18" s="788"/>
      <c r="AD18" s="979">
        <v>2099138</v>
      </c>
      <c r="AE18" s="341"/>
      <c r="AF18" s="341"/>
      <c r="AG18" s="341"/>
      <c r="AH18" s="341"/>
      <c r="AI18" s="341"/>
      <c r="AJ18" s="980"/>
      <c r="AK18" s="341"/>
      <c r="AL18" s="341"/>
      <c r="AM18" s="341"/>
      <c r="AN18" s="341"/>
      <c r="AO18" s="341"/>
      <c r="AP18" s="987">
        <f>(J18-T18-AD18)</f>
        <v>1691347245</v>
      </c>
      <c r="AQ18" s="981"/>
      <c r="AR18" s="981"/>
      <c r="AS18" s="981"/>
      <c r="AT18" s="981"/>
      <c r="AU18" s="981"/>
      <c r="AV18" s="981"/>
      <c r="AW18" s="981"/>
      <c r="AX18" s="981"/>
      <c r="AY18" s="981"/>
      <c r="AZ18" s="981"/>
      <c r="BA18" s="981"/>
      <c r="BB18" s="981"/>
      <c r="BC18" s="981"/>
      <c r="BD18" s="981"/>
      <c r="BE18" s="981"/>
      <c r="BF18" s="981"/>
      <c r="BG18" s="981"/>
      <c r="BH18" s="981"/>
      <c r="BI18" s="981"/>
      <c r="BJ18" s="981"/>
      <c r="BK18" s="981"/>
      <c r="BL18" s="981"/>
      <c r="BM18" s="981"/>
      <c r="BN18" s="981"/>
      <c r="BO18" s="981"/>
      <c r="BP18" s="981"/>
      <c r="BQ18" s="981"/>
      <c r="BR18" s="981"/>
      <c r="BS18" s="981"/>
      <c r="BT18" s="981"/>
      <c r="BU18" s="981"/>
      <c r="BV18" s="981"/>
      <c r="BW18" s="981"/>
      <c r="BX18" s="981"/>
      <c r="BY18" s="981"/>
      <c r="BZ18" s="981"/>
      <c r="CA18" s="981"/>
      <c r="CB18" s="981"/>
      <c r="CC18" s="981"/>
      <c r="CD18" s="981"/>
      <c r="CE18" s="981"/>
      <c r="CF18" s="981"/>
      <c r="CG18" s="981"/>
      <c r="CH18" s="981"/>
      <c r="CI18" s="981"/>
      <c r="CJ18" s="981"/>
      <c r="CK18" s="981"/>
      <c r="CL18" s="981"/>
      <c r="CM18" s="981"/>
      <c r="CN18" s="981"/>
      <c r="CO18" s="981"/>
      <c r="CP18" s="981"/>
      <c r="CQ18" s="981"/>
      <c r="CR18" s="981"/>
      <c r="CS18" s="981"/>
      <c r="CT18" s="981"/>
      <c r="CU18" s="981"/>
      <c r="CV18" s="981"/>
      <c r="CW18" s="981"/>
      <c r="CX18" s="981"/>
      <c r="CY18" s="981"/>
    </row>
    <row r="19" spans="1:103" s="427" customFormat="1" ht="56.25" customHeight="1">
      <c r="A19" s="481">
        <v>6</v>
      </c>
      <c r="B19" s="480"/>
      <c r="C19" s="540" t="s">
        <v>348</v>
      </c>
      <c r="D19" s="602" t="s">
        <v>363</v>
      </c>
      <c r="E19" s="470"/>
      <c r="F19" s="477"/>
      <c r="G19" s="470"/>
      <c r="H19" s="477"/>
      <c r="I19" s="3">
        <v>19</v>
      </c>
      <c r="J19" s="4">
        <f>'FORMAT 1'!E20</f>
        <v>24980000</v>
      </c>
      <c r="K19" s="5">
        <v>3</v>
      </c>
      <c r="L19" s="4">
        <f>'FORMAT 1'!G20</f>
        <v>4460000</v>
      </c>
      <c r="M19" s="5"/>
      <c r="N19" s="4"/>
      <c r="O19" s="5"/>
      <c r="P19" s="4"/>
      <c r="Q19" s="5"/>
      <c r="R19" s="4"/>
      <c r="S19" s="601"/>
      <c r="T19" s="671">
        <f t="shared" si="2"/>
        <v>4460000</v>
      </c>
      <c r="U19" s="600"/>
      <c r="V19" s="414"/>
      <c r="W19" s="470"/>
      <c r="X19" s="469"/>
      <c r="Y19" s="345"/>
      <c r="Z19" s="344"/>
      <c r="AA19" s="468"/>
      <c r="AB19" s="467"/>
      <c r="AC19" s="788"/>
      <c r="AD19" s="979">
        <v>46000</v>
      </c>
      <c r="AE19" s="341"/>
      <c r="AF19" s="341"/>
      <c r="AG19" s="341"/>
      <c r="AH19" s="341"/>
      <c r="AI19" s="341"/>
      <c r="AJ19" s="980"/>
      <c r="AK19" s="341"/>
      <c r="AL19" s="341"/>
      <c r="AM19" s="341"/>
      <c r="AN19" s="341"/>
      <c r="AO19" s="341"/>
      <c r="AP19" s="987">
        <f>(J19-T19-AD19)</f>
        <v>20474000</v>
      </c>
      <c r="AQ19" s="981"/>
      <c r="AR19" s="981"/>
      <c r="AS19" s="981"/>
      <c r="AT19" s="981"/>
      <c r="AU19" s="981"/>
      <c r="AV19" s="981"/>
      <c r="AW19" s="981"/>
      <c r="AX19" s="981"/>
      <c r="AY19" s="981"/>
      <c r="AZ19" s="981"/>
      <c r="BA19" s="981"/>
      <c r="BB19" s="981"/>
      <c r="BC19" s="981"/>
      <c r="BD19" s="981"/>
      <c r="BE19" s="981"/>
      <c r="BF19" s="981"/>
      <c r="BG19" s="981"/>
      <c r="BH19" s="981"/>
      <c r="BI19" s="981"/>
      <c r="BJ19" s="981"/>
      <c r="BK19" s="981"/>
      <c r="BL19" s="981"/>
      <c r="BM19" s="981"/>
      <c r="BN19" s="981"/>
      <c r="BO19" s="981"/>
      <c r="BP19" s="981"/>
      <c r="BQ19" s="981"/>
      <c r="BR19" s="981"/>
      <c r="BS19" s="981"/>
      <c r="BT19" s="981"/>
      <c r="BU19" s="981"/>
      <c r="BV19" s="981"/>
      <c r="BW19" s="981"/>
      <c r="BX19" s="981"/>
      <c r="BY19" s="981"/>
      <c r="BZ19" s="981"/>
      <c r="CA19" s="981"/>
      <c r="CB19" s="981"/>
      <c r="CC19" s="981"/>
      <c r="CD19" s="981"/>
      <c r="CE19" s="981"/>
      <c r="CF19" s="981"/>
      <c r="CG19" s="981"/>
      <c r="CH19" s="981"/>
      <c r="CI19" s="981"/>
      <c r="CJ19" s="981"/>
      <c r="CK19" s="981"/>
      <c r="CL19" s="981"/>
      <c r="CM19" s="981"/>
      <c r="CN19" s="981"/>
      <c r="CO19" s="981"/>
      <c r="CP19" s="981"/>
      <c r="CQ19" s="981"/>
      <c r="CR19" s="981"/>
      <c r="CS19" s="981"/>
      <c r="CT19" s="981"/>
      <c r="CU19" s="981"/>
      <c r="CV19" s="981"/>
      <c r="CW19" s="981"/>
      <c r="CX19" s="981"/>
      <c r="CY19" s="981"/>
    </row>
    <row r="20" spans="1:103" s="427" customFormat="1" ht="23.15" customHeight="1">
      <c r="A20" s="340"/>
      <c r="B20" s="339"/>
      <c r="C20" s="338"/>
      <c r="D20" s="338"/>
      <c r="E20" s="337"/>
      <c r="F20" s="327"/>
      <c r="G20" s="337"/>
      <c r="H20" s="336"/>
      <c r="I20" s="466"/>
      <c r="J20" s="599">
        <f>SUM(J18:J19)</f>
        <v>1907337736</v>
      </c>
      <c r="K20" s="333"/>
      <c r="L20" s="535"/>
      <c r="M20" s="534"/>
      <c r="N20" s="535"/>
      <c r="O20" s="534"/>
      <c r="P20" s="535"/>
      <c r="Q20" s="534"/>
      <c r="R20" s="533"/>
      <c r="S20" s="532"/>
      <c r="T20" s="510" t="s">
        <v>20</v>
      </c>
      <c r="U20" s="594">
        <f>IFERROR(AVERAGE(U18:U19),0)</f>
        <v>0</v>
      </c>
      <c r="V20" s="593">
        <f>IFERROR((0+V19*J19+V18*J18)/J20,0)</f>
        <v>0</v>
      </c>
      <c r="W20" s="328"/>
      <c r="X20" s="327"/>
      <c r="Y20" s="326"/>
      <c r="Z20" s="326"/>
      <c r="AA20" s="325"/>
      <c r="AB20" s="324"/>
      <c r="AC20" s="788"/>
      <c r="AD20" s="979"/>
      <c r="AE20" s="341"/>
      <c r="AF20" s="341">
        <f>J20</f>
        <v>1907337736</v>
      </c>
      <c r="AG20" s="986">
        <f>J20*U20</f>
        <v>0</v>
      </c>
      <c r="AH20" s="341">
        <f>J20*V20</f>
        <v>0</v>
      </c>
      <c r="AI20" s="341"/>
      <c r="AJ20" s="980"/>
      <c r="AK20" s="341"/>
      <c r="AL20" s="341"/>
      <c r="AM20" s="341"/>
      <c r="AN20" s="341"/>
      <c r="AO20" s="341"/>
      <c r="AP20" s="341"/>
      <c r="AQ20" s="981"/>
      <c r="AR20" s="981"/>
      <c r="AS20" s="981"/>
      <c r="AT20" s="981"/>
      <c r="AU20" s="981"/>
      <c r="AV20" s="981"/>
      <c r="AW20" s="981"/>
      <c r="AX20" s="981"/>
      <c r="AY20" s="981"/>
      <c r="AZ20" s="981"/>
      <c r="BA20" s="981"/>
      <c r="BB20" s="981"/>
      <c r="BC20" s="981"/>
      <c r="BD20" s="981"/>
      <c r="BE20" s="981"/>
      <c r="BF20" s="981"/>
      <c r="BG20" s="981"/>
      <c r="BH20" s="981"/>
      <c r="BI20" s="981"/>
      <c r="BJ20" s="981"/>
      <c r="BK20" s="981"/>
      <c r="BL20" s="981"/>
      <c r="BM20" s="981"/>
      <c r="BN20" s="981"/>
      <c r="BO20" s="981"/>
      <c r="BP20" s="981"/>
      <c r="BQ20" s="981"/>
      <c r="BR20" s="981"/>
      <c r="BS20" s="981"/>
      <c r="BT20" s="981"/>
      <c r="BU20" s="981"/>
      <c r="BV20" s="981"/>
      <c r="BW20" s="981"/>
      <c r="BX20" s="981"/>
      <c r="BY20" s="981"/>
      <c r="BZ20" s="981"/>
      <c r="CA20" s="981"/>
      <c r="CB20" s="981"/>
      <c r="CC20" s="981"/>
      <c r="CD20" s="981"/>
      <c r="CE20" s="981"/>
      <c r="CF20" s="981"/>
      <c r="CG20" s="981"/>
      <c r="CH20" s="981"/>
      <c r="CI20" s="981"/>
      <c r="CJ20" s="981"/>
      <c r="CK20" s="981"/>
      <c r="CL20" s="981"/>
      <c r="CM20" s="981"/>
      <c r="CN20" s="981"/>
      <c r="CO20" s="981"/>
      <c r="CP20" s="981"/>
      <c r="CQ20" s="981"/>
      <c r="CR20" s="981"/>
      <c r="CS20" s="981"/>
      <c r="CT20" s="981"/>
      <c r="CU20" s="981"/>
      <c r="CV20" s="981"/>
      <c r="CW20" s="981"/>
      <c r="CX20" s="981"/>
      <c r="CY20" s="981"/>
    </row>
    <row r="21" spans="1:103" s="427" customFormat="1" ht="25.5" customHeight="1">
      <c r="A21" s="465"/>
      <c r="B21" s="464"/>
      <c r="C21" s="463"/>
      <c r="D21" s="463"/>
      <c r="E21" s="462"/>
      <c r="F21" s="451"/>
      <c r="G21" s="462"/>
      <c r="H21" s="461"/>
      <c r="I21" s="460"/>
      <c r="J21" s="451"/>
      <c r="K21" s="459"/>
      <c r="L21" s="581"/>
      <c r="M21" s="582"/>
      <c r="N21" s="581"/>
      <c r="O21" s="582"/>
      <c r="P21" s="581"/>
      <c r="Q21" s="582"/>
      <c r="R21" s="581"/>
      <c r="S21" s="580"/>
      <c r="T21" s="553" t="s">
        <v>21</v>
      </c>
      <c r="U21" s="590" t="str">
        <f>IF(U20&gt;0.9,"Sangat Tinggi",IF(U20&gt;0.75,"Tinggi",IF(U20&gt;0.65,"Sedang",IF(U20&gt;0.5,"Rendah","Sangat Rendah"))))</f>
        <v>Sangat Rendah</v>
      </c>
      <c r="V21" s="589" t="str">
        <f>IF(V20&gt;0.9,"Sangat Tinggi",IF(V20&gt;0.75,"Tinggi",IF(V20&gt;0.65,"Sedang",IF(V20&gt;0.5,"Rendah","Sangat Rendah"))))</f>
        <v>Sangat Rendah</v>
      </c>
      <c r="W21" s="452"/>
      <c r="X21" s="451"/>
      <c r="Y21" s="450"/>
      <c r="Z21" s="450"/>
      <c r="AA21" s="449"/>
      <c r="AB21" s="448"/>
      <c r="AC21" s="788"/>
      <c r="AD21" s="979"/>
      <c r="AE21" s="341"/>
      <c r="AF21" s="341"/>
      <c r="AG21" s="341"/>
      <c r="AH21" s="341"/>
      <c r="AI21" s="341"/>
      <c r="AJ21" s="980"/>
      <c r="AK21" s="341"/>
      <c r="AL21" s="341"/>
      <c r="AM21" s="341"/>
      <c r="AN21" s="341"/>
      <c r="AO21" s="341"/>
      <c r="AP21" s="341"/>
      <c r="AQ21" s="981"/>
      <c r="AR21" s="981"/>
      <c r="AS21" s="981"/>
      <c r="AT21" s="981"/>
      <c r="AU21" s="981"/>
      <c r="AV21" s="981"/>
      <c r="AW21" s="981"/>
      <c r="AX21" s="981"/>
      <c r="AY21" s="981"/>
      <c r="AZ21" s="981"/>
      <c r="BA21" s="981"/>
      <c r="BB21" s="981"/>
      <c r="BC21" s="981"/>
      <c r="BD21" s="981"/>
      <c r="BE21" s="981"/>
      <c r="BF21" s="981"/>
      <c r="BG21" s="981"/>
      <c r="BH21" s="981"/>
      <c r="BI21" s="981"/>
      <c r="BJ21" s="981"/>
      <c r="BK21" s="981"/>
      <c r="BL21" s="981"/>
      <c r="BM21" s="981"/>
      <c r="BN21" s="981"/>
      <c r="BO21" s="981"/>
      <c r="BP21" s="981"/>
      <c r="BQ21" s="981"/>
      <c r="BR21" s="981"/>
      <c r="BS21" s="981"/>
      <c r="BT21" s="981"/>
      <c r="BU21" s="981"/>
      <c r="BV21" s="981"/>
      <c r="BW21" s="981"/>
      <c r="BX21" s="981"/>
      <c r="BY21" s="981"/>
      <c r="BZ21" s="981"/>
      <c r="CA21" s="981"/>
      <c r="CB21" s="981"/>
      <c r="CC21" s="981"/>
      <c r="CD21" s="981"/>
      <c r="CE21" s="981"/>
      <c r="CF21" s="981"/>
      <c r="CG21" s="981"/>
      <c r="CH21" s="981"/>
      <c r="CI21" s="981"/>
      <c r="CJ21" s="981"/>
      <c r="CK21" s="981"/>
      <c r="CL21" s="981"/>
      <c r="CM21" s="981"/>
      <c r="CN21" s="981"/>
      <c r="CO21" s="981"/>
      <c r="CP21" s="981"/>
      <c r="CQ21" s="981"/>
      <c r="CR21" s="981"/>
      <c r="CS21" s="981"/>
      <c r="CT21" s="981"/>
      <c r="CU21" s="981"/>
      <c r="CV21" s="981"/>
      <c r="CW21" s="981"/>
      <c r="CX21" s="981"/>
      <c r="CY21" s="981"/>
    </row>
    <row r="22" spans="1:103" s="874" customFormat="1" ht="44.25" customHeight="1">
      <c r="A22" s="876">
        <v>3</v>
      </c>
      <c r="B22" s="860"/>
      <c r="C22" s="861" t="s">
        <v>24</v>
      </c>
      <c r="D22" s="877" t="s">
        <v>347</v>
      </c>
      <c r="E22" s="878"/>
      <c r="F22" s="879">
        <v>0</v>
      </c>
      <c r="G22" s="878"/>
      <c r="H22" s="879"/>
      <c r="I22" s="880">
        <f>'[6]DATA REALISASI MONEV INTERNAL'!F53</f>
        <v>100</v>
      </c>
      <c r="J22" s="881">
        <f>SUM(J23)</f>
        <v>12950000</v>
      </c>
      <c r="K22" s="882">
        <f>K23/$I$23*100</f>
        <v>25</v>
      </c>
      <c r="L22" s="883">
        <f>SUM(L23)</f>
        <v>1500000</v>
      </c>
      <c r="M22" s="894">
        <f>M23/$I$23*100</f>
        <v>0</v>
      </c>
      <c r="N22" s="883">
        <f>SUM(N23)</f>
        <v>0</v>
      </c>
      <c r="O22" s="894">
        <f>O23/$I$23*100</f>
        <v>0</v>
      </c>
      <c r="P22" s="883">
        <f>SUM(P23)</f>
        <v>0</v>
      </c>
      <c r="Q22" s="894">
        <f>Q23/$I$23*100</f>
        <v>0</v>
      </c>
      <c r="R22" s="884">
        <f>SUM(R23)</f>
        <v>0</v>
      </c>
      <c r="S22" s="894">
        <f>I22</f>
        <v>100</v>
      </c>
      <c r="T22" s="884">
        <f>SUM(T23)</f>
        <v>1500000</v>
      </c>
      <c r="U22" s="895">
        <f>S22/I22</f>
        <v>1</v>
      </c>
      <c r="V22" s="887">
        <f>T22/J22</f>
        <v>0.11583011583011583</v>
      </c>
      <c r="W22" s="888">
        <f>S22+G22</f>
        <v>100</v>
      </c>
      <c r="X22" s="889">
        <f>T22+H22</f>
        <v>1500000</v>
      </c>
      <c r="Y22" s="890" t="e">
        <f>W22/E22</f>
        <v>#DIV/0!</v>
      </c>
      <c r="Z22" s="891" t="e">
        <f>X22/F22</f>
        <v>#DIV/0!</v>
      </c>
      <c r="AA22" s="892"/>
      <c r="AB22" s="893"/>
      <c r="AC22" s="788"/>
      <c r="AD22" s="979"/>
      <c r="AE22" s="341"/>
      <c r="AF22" s="341"/>
      <c r="AG22" s="341"/>
      <c r="AH22" s="341"/>
      <c r="AI22" s="341"/>
      <c r="AJ22" s="980"/>
      <c r="AK22" s="341"/>
      <c r="AL22" s="341"/>
      <c r="AM22" s="341"/>
      <c r="AN22" s="341"/>
      <c r="AO22" s="341"/>
      <c r="AP22" s="341"/>
      <c r="AQ22" s="341"/>
      <c r="AR22" s="341"/>
      <c r="AS22" s="341"/>
      <c r="AT22" s="341"/>
      <c r="AU22" s="341"/>
      <c r="AV22" s="341"/>
      <c r="AW22" s="341"/>
      <c r="AX22" s="341"/>
      <c r="AY22" s="341"/>
      <c r="AZ22" s="341"/>
      <c r="BA22" s="341"/>
      <c r="BB22" s="341"/>
      <c r="BC22" s="341"/>
      <c r="BD22" s="341"/>
      <c r="BE22" s="341"/>
      <c r="BF22" s="341"/>
      <c r="BG22" s="341"/>
      <c r="BH22" s="341"/>
      <c r="BI22" s="341"/>
      <c r="BJ22" s="341"/>
      <c r="BK22" s="341"/>
      <c r="BL22" s="341"/>
      <c r="BM22" s="341"/>
      <c r="BN22" s="341"/>
      <c r="BO22" s="341"/>
      <c r="BP22" s="341"/>
      <c r="BQ22" s="341"/>
      <c r="BR22" s="341"/>
      <c r="BS22" s="341"/>
      <c r="BT22" s="341"/>
      <c r="BU22" s="341"/>
      <c r="BV22" s="341"/>
      <c r="BW22" s="341"/>
      <c r="BX22" s="341"/>
      <c r="BY22" s="341"/>
      <c r="BZ22" s="341"/>
      <c r="CA22" s="341"/>
      <c r="CB22" s="341"/>
      <c r="CC22" s="341"/>
      <c r="CD22" s="341"/>
      <c r="CE22" s="341"/>
      <c r="CF22" s="341"/>
      <c r="CG22" s="341"/>
      <c r="CH22" s="341"/>
      <c r="CI22" s="341"/>
      <c r="CJ22" s="341"/>
      <c r="CK22" s="341"/>
      <c r="CL22" s="341"/>
      <c r="CM22" s="341"/>
      <c r="CN22" s="341"/>
      <c r="CO22" s="341"/>
      <c r="CP22" s="341"/>
      <c r="CQ22" s="341"/>
      <c r="CR22" s="341"/>
      <c r="CS22" s="341"/>
      <c r="CT22" s="341"/>
      <c r="CU22" s="341"/>
      <c r="CV22" s="341"/>
      <c r="CW22" s="341"/>
      <c r="CX22" s="341"/>
      <c r="CY22" s="341"/>
    </row>
    <row r="23" spans="1:103" s="288" customFormat="1" ht="50.25" customHeight="1">
      <c r="A23" s="426">
        <v>7</v>
      </c>
      <c r="B23" s="425"/>
      <c r="C23" s="447" t="s">
        <v>116</v>
      </c>
      <c r="D23" s="598" t="s">
        <v>364</v>
      </c>
      <c r="E23" s="413"/>
      <c r="F23" s="422"/>
      <c r="G23" s="413"/>
      <c r="H23" s="422"/>
      <c r="I23" s="2">
        <v>4</v>
      </c>
      <c r="J23" s="4">
        <f>'FORMAT 1'!E22</f>
        <v>12950000</v>
      </c>
      <c r="K23" s="2">
        <v>1</v>
      </c>
      <c r="L23" s="4">
        <f>'FORMAT 1'!G22</f>
        <v>1500000</v>
      </c>
      <c r="M23" s="2"/>
      <c r="N23" s="677"/>
      <c r="O23" s="2"/>
      <c r="P23" s="2"/>
      <c r="Q23" s="2"/>
      <c r="R23" s="2"/>
      <c r="S23" s="514"/>
      <c r="T23" s="671">
        <f>L23</f>
        <v>1500000</v>
      </c>
      <c r="U23" s="597"/>
      <c r="V23" s="596"/>
      <c r="W23" s="413"/>
      <c r="X23" s="412"/>
      <c r="Y23" s="411"/>
      <c r="Z23" s="410"/>
      <c r="AA23" s="409"/>
      <c r="AB23" s="408"/>
      <c r="AC23" s="788"/>
      <c r="AD23" s="979">
        <v>175000</v>
      </c>
      <c r="AE23" s="341"/>
      <c r="AF23" s="341"/>
      <c r="AG23" s="341"/>
      <c r="AH23" s="341"/>
      <c r="AI23" s="341"/>
      <c r="AJ23" s="980"/>
      <c r="AK23" s="341"/>
      <c r="AL23" s="341"/>
      <c r="AM23" s="341"/>
      <c r="AN23" s="341"/>
      <c r="AO23" s="341"/>
      <c r="AP23" s="987">
        <f>(J23-T23-AD23)</f>
        <v>11275000</v>
      </c>
      <c r="AQ23" s="341"/>
      <c r="AR23" s="341"/>
      <c r="AS23" s="341"/>
      <c r="AT23" s="341"/>
      <c r="AU23" s="341"/>
      <c r="AV23" s="341"/>
      <c r="AW23" s="341"/>
      <c r="AX23" s="341"/>
      <c r="AY23" s="341"/>
      <c r="AZ23" s="341"/>
      <c r="BA23" s="341"/>
      <c r="BB23" s="341"/>
      <c r="BC23" s="341"/>
      <c r="BD23" s="341"/>
      <c r="BE23" s="341"/>
      <c r="BF23" s="341"/>
      <c r="BG23" s="341"/>
      <c r="BH23" s="341"/>
      <c r="BI23" s="341"/>
      <c r="BJ23" s="341"/>
      <c r="BK23" s="341"/>
      <c r="BL23" s="341"/>
      <c r="BM23" s="341"/>
      <c r="BN23" s="341"/>
      <c r="BO23" s="341"/>
      <c r="BP23" s="341"/>
      <c r="BQ23" s="341"/>
      <c r="BR23" s="341"/>
      <c r="BS23" s="341"/>
      <c r="BT23" s="341"/>
      <c r="BU23" s="341"/>
      <c r="BV23" s="341"/>
      <c r="BW23" s="341"/>
      <c r="BX23" s="341"/>
      <c r="BY23" s="341"/>
      <c r="BZ23" s="341"/>
      <c r="CA23" s="341"/>
      <c r="CB23" s="341"/>
      <c r="CC23" s="341"/>
      <c r="CD23" s="341"/>
      <c r="CE23" s="341"/>
      <c r="CF23" s="341"/>
      <c r="CG23" s="341"/>
      <c r="CH23" s="341"/>
      <c r="CI23" s="341"/>
      <c r="CJ23" s="341"/>
      <c r="CK23" s="341"/>
      <c r="CL23" s="341"/>
      <c r="CM23" s="341"/>
      <c r="CN23" s="341"/>
      <c r="CO23" s="341"/>
      <c r="CP23" s="341"/>
      <c r="CQ23" s="341"/>
      <c r="CR23" s="341"/>
      <c r="CS23" s="341"/>
      <c r="CT23" s="341"/>
      <c r="CU23" s="341"/>
      <c r="CV23" s="341"/>
      <c r="CW23" s="341"/>
      <c r="CX23" s="341"/>
      <c r="CY23" s="341"/>
    </row>
    <row r="24" spans="1:103" s="288" customFormat="1" ht="23.15" customHeight="1">
      <c r="A24" s="340"/>
      <c r="B24" s="339"/>
      <c r="C24" s="338"/>
      <c r="D24" s="338"/>
      <c r="E24" s="337"/>
      <c r="F24" s="327"/>
      <c r="G24" s="337"/>
      <c r="H24" s="336"/>
      <c r="I24" s="466"/>
      <c r="J24" s="334">
        <f>SUM(J23:J23)</f>
        <v>12950000</v>
      </c>
      <c r="K24" s="333"/>
      <c r="L24" s="535"/>
      <c r="M24" s="534"/>
      <c r="N24" s="535"/>
      <c r="O24" s="534"/>
      <c r="P24" s="535"/>
      <c r="Q24" s="534"/>
      <c r="R24" s="533"/>
      <c r="S24" s="595"/>
      <c r="T24" s="510" t="s">
        <v>20</v>
      </c>
      <c r="U24" s="594">
        <f>IFERROR((0+U23*J23)/J24,0)</f>
        <v>0</v>
      </c>
      <c r="V24" s="593">
        <f>IFERROR((0+V23*J23)/J24,0)</f>
        <v>0</v>
      </c>
      <c r="W24" s="328"/>
      <c r="X24" s="327"/>
      <c r="Y24" s="326"/>
      <c r="Z24" s="326"/>
      <c r="AA24" s="325"/>
      <c r="AB24" s="324"/>
      <c r="AC24" s="788"/>
      <c r="AD24" s="979"/>
      <c r="AE24" s="341"/>
      <c r="AF24" s="986">
        <f>J24</f>
        <v>12950000</v>
      </c>
      <c r="AG24" s="445">
        <f>J24*U24</f>
        <v>0</v>
      </c>
      <c r="AH24" s="592">
        <f>J24*V24</f>
        <v>0</v>
      </c>
      <c r="AI24" s="341"/>
      <c r="AJ24" s="980"/>
      <c r="AK24" s="341"/>
      <c r="AL24" s="341"/>
      <c r="AM24" s="341"/>
      <c r="AN24" s="341"/>
      <c r="AO24" s="341"/>
      <c r="AP24" s="341"/>
      <c r="AQ24" s="341"/>
      <c r="AR24" s="341"/>
      <c r="AS24" s="341"/>
      <c r="AT24" s="341"/>
      <c r="AU24" s="341"/>
      <c r="AV24" s="341"/>
      <c r="AW24" s="341"/>
      <c r="AX24" s="341"/>
      <c r="AY24" s="341"/>
      <c r="AZ24" s="341"/>
      <c r="BA24" s="341"/>
      <c r="BB24" s="341"/>
      <c r="BC24" s="341"/>
      <c r="BD24" s="341"/>
      <c r="BE24" s="341"/>
      <c r="BF24" s="341"/>
      <c r="BG24" s="341"/>
      <c r="BH24" s="341"/>
      <c r="BI24" s="341"/>
      <c r="BJ24" s="341"/>
      <c r="BK24" s="341"/>
      <c r="BL24" s="341"/>
      <c r="BM24" s="341"/>
      <c r="BN24" s="341"/>
      <c r="BO24" s="341"/>
      <c r="BP24" s="341"/>
      <c r="BQ24" s="341"/>
      <c r="BR24" s="341"/>
      <c r="BS24" s="341"/>
      <c r="BT24" s="341"/>
      <c r="BU24" s="341"/>
      <c r="BV24" s="341"/>
      <c r="BW24" s="341"/>
      <c r="BX24" s="341"/>
      <c r="BY24" s="341"/>
      <c r="BZ24" s="341"/>
      <c r="CA24" s="341"/>
      <c r="CB24" s="341"/>
      <c r="CC24" s="341"/>
      <c r="CD24" s="341"/>
      <c r="CE24" s="341"/>
      <c r="CF24" s="341"/>
      <c r="CG24" s="341"/>
      <c r="CH24" s="341"/>
      <c r="CI24" s="341"/>
      <c r="CJ24" s="341"/>
      <c r="CK24" s="341"/>
      <c r="CL24" s="341"/>
      <c r="CM24" s="341"/>
      <c r="CN24" s="341"/>
      <c r="CO24" s="341"/>
      <c r="CP24" s="341"/>
      <c r="CQ24" s="341"/>
      <c r="CR24" s="341"/>
      <c r="CS24" s="341"/>
      <c r="CT24" s="341"/>
      <c r="CU24" s="341"/>
      <c r="CV24" s="341"/>
      <c r="CW24" s="341"/>
      <c r="CX24" s="341"/>
      <c r="CY24" s="341"/>
    </row>
    <row r="25" spans="1:103" s="288" customFormat="1" ht="25.5" customHeight="1">
      <c r="A25" s="465"/>
      <c r="B25" s="464"/>
      <c r="C25" s="463"/>
      <c r="D25" s="463"/>
      <c r="E25" s="462"/>
      <c r="F25" s="451"/>
      <c r="G25" s="462"/>
      <c r="H25" s="461"/>
      <c r="I25" s="460"/>
      <c r="J25" s="451"/>
      <c r="K25" s="459"/>
      <c r="L25" s="581"/>
      <c r="M25" s="582"/>
      <c r="N25" s="581"/>
      <c r="O25" s="582"/>
      <c r="P25" s="581"/>
      <c r="Q25" s="582"/>
      <c r="R25" s="581"/>
      <c r="S25" s="591"/>
      <c r="T25" s="553" t="s">
        <v>21</v>
      </c>
      <c r="U25" s="590" t="str">
        <f>IF(U24&gt;0.9,"Sangat Tinggi",IF(U24&gt;0.75,"Tinggi",IF(U24&gt;0.65,"Sedang",IF(U24&gt;0.5,"Rendah","Sangat Rendah"))))</f>
        <v>Sangat Rendah</v>
      </c>
      <c r="V25" s="589" t="str">
        <f>IF(V24&gt;0.9,"Sangat Tinggi",IF(V24&gt;0.75,"Tinggi",IF(V24&gt;0.65,"Sedang",IF(V24&gt;0.5,"Rendah","Sangat Rendah"))))</f>
        <v>Sangat Rendah</v>
      </c>
      <c r="W25" s="452"/>
      <c r="X25" s="451"/>
      <c r="Y25" s="450"/>
      <c r="Z25" s="450"/>
      <c r="AA25" s="449"/>
      <c r="AB25" s="448"/>
      <c r="AC25" s="788"/>
      <c r="AD25" s="979"/>
      <c r="AE25" s="341"/>
      <c r="AF25" s="341"/>
      <c r="AG25" s="341"/>
      <c r="AH25" s="341"/>
      <c r="AI25" s="341"/>
      <c r="AJ25" s="980"/>
      <c r="AK25" s="341"/>
      <c r="AL25" s="341"/>
      <c r="AM25" s="341"/>
      <c r="AN25" s="341"/>
      <c r="AO25" s="341"/>
      <c r="AP25" s="341"/>
      <c r="AQ25" s="341"/>
      <c r="AR25" s="341"/>
      <c r="AS25" s="341"/>
      <c r="AT25" s="341"/>
      <c r="AU25" s="341"/>
      <c r="AV25" s="341"/>
      <c r="AW25" s="341"/>
      <c r="AX25" s="341"/>
      <c r="AY25" s="341"/>
      <c r="AZ25" s="341"/>
      <c r="BA25" s="341"/>
      <c r="BB25" s="341"/>
      <c r="BC25" s="341"/>
      <c r="BD25" s="341"/>
      <c r="BE25" s="341"/>
      <c r="BF25" s="341"/>
      <c r="BG25" s="341"/>
      <c r="BH25" s="341"/>
      <c r="BI25" s="341"/>
      <c r="BJ25" s="341"/>
      <c r="BK25" s="341"/>
      <c r="BL25" s="341"/>
      <c r="BM25" s="341"/>
      <c r="BN25" s="341"/>
      <c r="BO25" s="341"/>
      <c r="BP25" s="341"/>
      <c r="BQ25" s="341"/>
      <c r="BR25" s="341"/>
      <c r="BS25" s="341"/>
      <c r="BT25" s="341"/>
      <c r="BU25" s="341"/>
      <c r="BV25" s="341"/>
      <c r="BW25" s="341"/>
      <c r="BX25" s="341"/>
      <c r="BY25" s="341"/>
      <c r="BZ25" s="341"/>
      <c r="CA25" s="341"/>
      <c r="CB25" s="341"/>
      <c r="CC25" s="341"/>
      <c r="CD25" s="341"/>
      <c r="CE25" s="341"/>
      <c r="CF25" s="341"/>
      <c r="CG25" s="341"/>
      <c r="CH25" s="341"/>
      <c r="CI25" s="341"/>
      <c r="CJ25" s="341"/>
      <c r="CK25" s="341"/>
      <c r="CL25" s="341"/>
      <c r="CM25" s="341"/>
      <c r="CN25" s="341"/>
      <c r="CO25" s="341"/>
      <c r="CP25" s="341"/>
      <c r="CQ25" s="341"/>
      <c r="CR25" s="341"/>
      <c r="CS25" s="341"/>
      <c r="CT25" s="341"/>
      <c r="CU25" s="341"/>
      <c r="CV25" s="341"/>
      <c r="CW25" s="341"/>
      <c r="CX25" s="341"/>
      <c r="CY25" s="341"/>
    </row>
    <row r="26" spans="1:103" s="874" customFormat="1" ht="48" customHeight="1">
      <c r="A26" s="896">
        <v>4</v>
      </c>
      <c r="B26" s="897"/>
      <c r="C26" s="898" t="s">
        <v>26</v>
      </c>
      <c r="D26" s="899" t="s">
        <v>346</v>
      </c>
      <c r="E26" s="900"/>
      <c r="F26" s="901">
        <v>0</v>
      </c>
      <c r="G26" s="900"/>
      <c r="H26" s="901"/>
      <c r="I26" s="902">
        <f>'[6]DATA REALISASI MONEV INTERNAL'!F69</f>
        <v>100</v>
      </c>
      <c r="J26" s="903">
        <f>SUM(J27:J28)</f>
        <v>58046000</v>
      </c>
      <c r="K26" s="904">
        <f>SUM(K27:K28)/SUM($I$27:$I$28)*100</f>
        <v>20</v>
      </c>
      <c r="L26" s="883">
        <f>SUM(L27:L28)</f>
        <v>400000</v>
      </c>
      <c r="M26" s="905"/>
      <c r="N26" s="883"/>
      <c r="O26" s="905"/>
      <c r="P26" s="883"/>
      <c r="Q26" s="905"/>
      <c r="R26" s="906"/>
      <c r="S26" s="894"/>
      <c r="T26" s="906"/>
      <c r="U26" s="907"/>
      <c r="V26" s="908"/>
      <c r="W26" s="909"/>
      <c r="X26" s="910"/>
      <c r="Y26" s="911"/>
      <c r="Z26" s="912"/>
      <c r="AA26" s="913"/>
      <c r="AB26" s="914"/>
      <c r="AC26" s="788"/>
      <c r="AD26" s="979"/>
      <c r="AE26" s="341"/>
      <c r="AF26" s="341"/>
      <c r="AG26" s="341"/>
      <c r="AH26" s="341"/>
      <c r="AI26" s="341"/>
      <c r="AJ26" s="980"/>
      <c r="AK26" s="341"/>
      <c r="AL26" s="341"/>
      <c r="AM26" s="341"/>
      <c r="AN26" s="341"/>
      <c r="AO26" s="341"/>
      <c r="AP26" s="341"/>
      <c r="AQ26" s="341"/>
      <c r="AR26" s="341"/>
      <c r="AS26" s="341"/>
      <c r="AT26" s="341"/>
      <c r="AU26" s="341"/>
      <c r="AV26" s="341"/>
      <c r="AW26" s="341"/>
      <c r="AX26" s="341"/>
      <c r="AY26" s="341"/>
      <c r="AZ26" s="341"/>
      <c r="BA26" s="341"/>
      <c r="BB26" s="341"/>
      <c r="BC26" s="341"/>
      <c r="BD26" s="341"/>
      <c r="BE26" s="341"/>
      <c r="BF26" s="341"/>
      <c r="BG26" s="341"/>
      <c r="BH26" s="341"/>
      <c r="BI26" s="341"/>
      <c r="BJ26" s="341"/>
      <c r="BK26" s="341"/>
      <c r="BL26" s="341"/>
      <c r="BM26" s="341"/>
      <c r="BN26" s="341"/>
      <c r="BO26" s="341"/>
      <c r="BP26" s="341"/>
      <c r="BQ26" s="341"/>
      <c r="BR26" s="341"/>
      <c r="BS26" s="341"/>
      <c r="BT26" s="341"/>
      <c r="BU26" s="341"/>
      <c r="BV26" s="341"/>
      <c r="BW26" s="341"/>
      <c r="BX26" s="341"/>
      <c r="BY26" s="341"/>
      <c r="BZ26" s="341"/>
      <c r="CA26" s="341"/>
      <c r="CB26" s="341"/>
      <c r="CC26" s="341"/>
      <c r="CD26" s="341"/>
      <c r="CE26" s="341"/>
      <c r="CF26" s="341"/>
      <c r="CG26" s="341"/>
      <c r="CH26" s="341"/>
      <c r="CI26" s="341"/>
      <c r="CJ26" s="341"/>
      <c r="CK26" s="341"/>
      <c r="CL26" s="341"/>
      <c r="CM26" s="341"/>
      <c r="CN26" s="341"/>
      <c r="CO26" s="341"/>
      <c r="CP26" s="341"/>
      <c r="CQ26" s="341"/>
      <c r="CR26" s="341"/>
      <c r="CS26" s="341"/>
      <c r="CT26" s="341"/>
      <c r="CU26" s="341"/>
      <c r="CV26" s="341"/>
      <c r="CW26" s="341"/>
      <c r="CX26" s="341"/>
      <c r="CY26" s="341"/>
    </row>
    <row r="27" spans="1:103" s="288" customFormat="1" ht="39.75" customHeight="1">
      <c r="A27" s="377">
        <v>8</v>
      </c>
      <c r="B27" s="376"/>
      <c r="C27" s="375" t="s">
        <v>118</v>
      </c>
      <c r="D27" s="551" t="s">
        <v>365</v>
      </c>
      <c r="E27" s="366"/>
      <c r="F27" s="373">
        <v>0</v>
      </c>
      <c r="G27" s="366"/>
      <c r="H27" s="373"/>
      <c r="I27" s="3">
        <v>12</v>
      </c>
      <c r="J27" s="4">
        <f>'FORMAT 1'!E24</f>
        <v>14392000</v>
      </c>
      <c r="K27" s="5">
        <v>3</v>
      </c>
      <c r="L27" s="4">
        <f>'FORMAT 1'!G24</f>
        <v>400000</v>
      </c>
      <c r="M27" s="5"/>
      <c r="N27" s="4"/>
      <c r="O27" s="5"/>
      <c r="P27" s="4"/>
      <c r="Q27" s="5"/>
      <c r="R27" s="4"/>
      <c r="S27" s="568"/>
      <c r="T27" s="671">
        <f t="shared" ref="T27:T28" si="3">L27</f>
        <v>400000</v>
      </c>
      <c r="U27" s="368"/>
      <c r="V27" s="367"/>
      <c r="W27" s="366"/>
      <c r="X27" s="365"/>
      <c r="Y27" s="364"/>
      <c r="Z27" s="363"/>
      <c r="AA27" s="362"/>
      <c r="AB27" s="361"/>
      <c r="AC27" s="788"/>
      <c r="AD27" s="979">
        <v>255000</v>
      </c>
      <c r="AE27" s="341"/>
      <c r="AF27" s="341"/>
      <c r="AG27" s="341"/>
      <c r="AH27" s="341"/>
      <c r="AI27" s="341"/>
      <c r="AJ27" s="980"/>
      <c r="AK27" s="341"/>
      <c r="AL27" s="341"/>
      <c r="AM27" s="341"/>
      <c r="AN27" s="341"/>
      <c r="AO27" s="341"/>
      <c r="AP27" s="987">
        <f>(J27-T27-AD27)</f>
        <v>13737000</v>
      </c>
      <c r="AQ27" s="341"/>
      <c r="AR27" s="341"/>
      <c r="AS27" s="341"/>
      <c r="AT27" s="341"/>
      <c r="AU27" s="341"/>
      <c r="AV27" s="341"/>
      <c r="AW27" s="341"/>
      <c r="AX27" s="341"/>
      <c r="AY27" s="341"/>
      <c r="AZ27" s="341"/>
      <c r="BA27" s="341"/>
      <c r="BB27" s="341"/>
      <c r="BC27" s="341"/>
      <c r="BD27" s="341"/>
      <c r="BE27" s="341"/>
      <c r="BF27" s="341"/>
      <c r="BG27" s="341"/>
      <c r="BH27" s="341"/>
      <c r="BI27" s="341"/>
      <c r="BJ27" s="341"/>
      <c r="BK27" s="341"/>
      <c r="BL27" s="341"/>
      <c r="BM27" s="341"/>
      <c r="BN27" s="341"/>
      <c r="BO27" s="341"/>
      <c r="BP27" s="341"/>
      <c r="BQ27" s="341"/>
      <c r="BR27" s="341"/>
      <c r="BS27" s="341"/>
      <c r="BT27" s="341"/>
      <c r="BU27" s="341"/>
      <c r="BV27" s="341"/>
      <c r="BW27" s="341"/>
      <c r="BX27" s="341"/>
      <c r="BY27" s="341"/>
      <c r="BZ27" s="341"/>
      <c r="CA27" s="341"/>
      <c r="CB27" s="341"/>
      <c r="CC27" s="341"/>
      <c r="CD27" s="341"/>
      <c r="CE27" s="341"/>
      <c r="CF27" s="341"/>
      <c r="CG27" s="341"/>
      <c r="CH27" s="341"/>
      <c r="CI27" s="341"/>
      <c r="CJ27" s="341"/>
      <c r="CK27" s="341"/>
      <c r="CL27" s="341"/>
      <c r="CM27" s="341"/>
      <c r="CN27" s="341"/>
      <c r="CO27" s="341"/>
      <c r="CP27" s="341"/>
      <c r="CQ27" s="341"/>
      <c r="CR27" s="341"/>
      <c r="CS27" s="341"/>
      <c r="CT27" s="341"/>
      <c r="CU27" s="341"/>
      <c r="CV27" s="341"/>
      <c r="CW27" s="341"/>
      <c r="CX27" s="341"/>
      <c r="CY27" s="341"/>
    </row>
    <row r="28" spans="1:103" s="288" customFormat="1" ht="51" customHeight="1">
      <c r="A28" s="481">
        <v>9</v>
      </c>
      <c r="B28" s="480"/>
      <c r="C28" s="540" t="s">
        <v>345</v>
      </c>
      <c r="D28" s="539" t="s">
        <v>344</v>
      </c>
      <c r="E28" s="470"/>
      <c r="F28" s="477"/>
      <c r="G28" s="470"/>
      <c r="H28" s="477"/>
      <c r="I28" s="3">
        <v>3</v>
      </c>
      <c r="J28" s="4">
        <f>'FORMAT 1'!E25</f>
        <v>43654000</v>
      </c>
      <c r="K28" s="5">
        <v>0</v>
      </c>
      <c r="L28" s="4">
        <v>0</v>
      </c>
      <c r="M28" s="5"/>
      <c r="N28" s="4"/>
      <c r="O28" s="5"/>
      <c r="P28" s="4"/>
      <c r="Q28" s="5"/>
      <c r="R28" s="4"/>
      <c r="S28" s="474"/>
      <c r="T28" s="671">
        <f t="shared" si="3"/>
        <v>0</v>
      </c>
      <c r="U28" s="472"/>
      <c r="V28" s="471"/>
      <c r="W28" s="470"/>
      <c r="X28" s="469"/>
      <c r="Y28" s="345"/>
      <c r="Z28" s="344"/>
      <c r="AA28" s="468"/>
      <c r="AB28" s="467"/>
      <c r="AC28" s="788"/>
      <c r="AD28" s="979">
        <v>5200000</v>
      </c>
      <c r="AE28" s="341"/>
      <c r="AF28" s="341"/>
      <c r="AG28" s="341"/>
      <c r="AH28" s="341"/>
      <c r="AI28" s="341"/>
      <c r="AJ28" s="980"/>
      <c r="AK28" s="341"/>
      <c r="AL28" s="341"/>
      <c r="AM28" s="341"/>
      <c r="AN28" s="341"/>
      <c r="AO28" s="341"/>
      <c r="AP28" s="987">
        <f>(J28-T28-AD28)</f>
        <v>38454000</v>
      </c>
      <c r="AQ28" s="341"/>
      <c r="AR28" s="341"/>
      <c r="AS28" s="341"/>
      <c r="AT28" s="341"/>
      <c r="AU28" s="341"/>
      <c r="AV28" s="341"/>
      <c r="AW28" s="341"/>
      <c r="AX28" s="341"/>
      <c r="AY28" s="341"/>
      <c r="AZ28" s="341"/>
      <c r="BA28" s="341"/>
      <c r="BB28" s="341"/>
      <c r="BC28" s="341"/>
      <c r="BD28" s="341"/>
      <c r="BE28" s="341"/>
      <c r="BF28" s="341"/>
      <c r="BG28" s="341"/>
      <c r="BH28" s="341"/>
      <c r="BI28" s="341"/>
      <c r="BJ28" s="341"/>
      <c r="BK28" s="341"/>
      <c r="BL28" s="341"/>
      <c r="BM28" s="341"/>
      <c r="BN28" s="341"/>
      <c r="BO28" s="341"/>
      <c r="BP28" s="341"/>
      <c r="BQ28" s="341"/>
      <c r="BR28" s="341"/>
      <c r="BS28" s="341"/>
      <c r="BT28" s="341"/>
      <c r="BU28" s="341"/>
      <c r="BV28" s="341"/>
      <c r="BW28" s="341"/>
      <c r="BX28" s="341"/>
      <c r="BY28" s="341"/>
      <c r="BZ28" s="341"/>
      <c r="CA28" s="341"/>
      <c r="CB28" s="341"/>
      <c r="CC28" s="341"/>
      <c r="CD28" s="341"/>
      <c r="CE28" s="341"/>
      <c r="CF28" s="341"/>
      <c r="CG28" s="341"/>
      <c r="CH28" s="341"/>
      <c r="CI28" s="341"/>
      <c r="CJ28" s="341"/>
      <c r="CK28" s="341"/>
      <c r="CL28" s="341"/>
      <c r="CM28" s="341"/>
      <c r="CN28" s="341"/>
      <c r="CO28" s="341"/>
      <c r="CP28" s="341"/>
      <c r="CQ28" s="341"/>
      <c r="CR28" s="341"/>
      <c r="CS28" s="341"/>
      <c r="CT28" s="341"/>
      <c r="CU28" s="341"/>
      <c r="CV28" s="341"/>
      <c r="CW28" s="341"/>
      <c r="CX28" s="341"/>
      <c r="CY28" s="341"/>
    </row>
    <row r="29" spans="1:103" s="288" customFormat="1" ht="23.15" customHeight="1">
      <c r="A29" s="340"/>
      <c r="B29" s="339"/>
      <c r="C29" s="338"/>
      <c r="D29" s="338"/>
      <c r="E29" s="337"/>
      <c r="F29" s="327"/>
      <c r="G29" s="337"/>
      <c r="H29" s="336"/>
      <c r="I29" s="466"/>
      <c r="J29" s="334">
        <f>SUM(J27:J28)</f>
        <v>58046000</v>
      </c>
      <c r="K29" s="333"/>
      <c r="L29" s="332"/>
      <c r="M29" s="407"/>
      <c r="N29" s="332"/>
      <c r="O29" s="407"/>
      <c r="P29" s="332"/>
      <c r="Q29" s="407"/>
      <c r="R29" s="406"/>
      <c r="S29" s="405"/>
      <c r="T29" s="510" t="s">
        <v>20</v>
      </c>
      <c r="U29" s="330">
        <f>IFERROR(AVERAGE(U27:U28),0)</f>
        <v>0</v>
      </c>
      <c r="V29" s="329">
        <f>IFERROR((0+V27*J27+V28*J28)/J29,0)</f>
        <v>0</v>
      </c>
      <c r="W29" s="328"/>
      <c r="X29" s="327"/>
      <c r="Y29" s="326"/>
      <c r="Z29" s="326"/>
      <c r="AA29" s="325"/>
      <c r="AB29" s="324"/>
      <c r="AC29" s="788"/>
      <c r="AD29" s="979"/>
      <c r="AE29" s="341"/>
      <c r="AF29" s="341">
        <f>J29</f>
        <v>58046000</v>
      </c>
      <c r="AG29" s="445">
        <f>J29*U29</f>
        <v>0</v>
      </c>
      <c r="AH29" s="445">
        <f>J29*V29</f>
        <v>0</v>
      </c>
      <c r="AI29" s="341"/>
      <c r="AJ29" s="980"/>
      <c r="AK29" s="341"/>
      <c r="AL29" s="341"/>
      <c r="AM29" s="341"/>
      <c r="AN29" s="341"/>
      <c r="AO29" s="341"/>
      <c r="AP29" s="341"/>
      <c r="AQ29" s="341"/>
      <c r="AR29" s="341"/>
      <c r="AS29" s="341"/>
      <c r="AT29" s="341"/>
      <c r="AU29" s="341"/>
      <c r="AV29" s="341"/>
      <c r="AW29" s="341"/>
      <c r="AX29" s="341"/>
      <c r="AY29" s="341"/>
      <c r="AZ29" s="341"/>
      <c r="BA29" s="341"/>
      <c r="BB29" s="341"/>
      <c r="BC29" s="341"/>
      <c r="BD29" s="341"/>
      <c r="BE29" s="341"/>
      <c r="BF29" s="341"/>
      <c r="BG29" s="341"/>
      <c r="BH29" s="341"/>
      <c r="BI29" s="341"/>
      <c r="BJ29" s="341"/>
      <c r="BK29" s="341"/>
      <c r="BL29" s="341"/>
      <c r="BM29" s="341"/>
      <c r="BN29" s="341"/>
      <c r="BO29" s="341"/>
      <c r="BP29" s="341"/>
      <c r="BQ29" s="341"/>
      <c r="BR29" s="341"/>
      <c r="BS29" s="341"/>
      <c r="BT29" s="341"/>
      <c r="BU29" s="341"/>
      <c r="BV29" s="341"/>
      <c r="BW29" s="341"/>
      <c r="BX29" s="341"/>
      <c r="BY29" s="341"/>
      <c r="BZ29" s="341"/>
      <c r="CA29" s="341"/>
      <c r="CB29" s="341"/>
      <c r="CC29" s="341"/>
      <c r="CD29" s="341"/>
      <c r="CE29" s="341"/>
      <c r="CF29" s="341"/>
      <c r="CG29" s="341"/>
      <c r="CH29" s="341"/>
      <c r="CI29" s="341"/>
      <c r="CJ29" s="341"/>
      <c r="CK29" s="341"/>
      <c r="CL29" s="341"/>
      <c r="CM29" s="341"/>
      <c r="CN29" s="341"/>
      <c r="CO29" s="341"/>
      <c r="CP29" s="341"/>
      <c r="CQ29" s="341"/>
      <c r="CR29" s="341"/>
      <c r="CS29" s="341"/>
      <c r="CT29" s="341"/>
      <c r="CU29" s="341"/>
      <c r="CV29" s="341"/>
      <c r="CW29" s="341"/>
      <c r="CX29" s="341"/>
      <c r="CY29" s="341"/>
    </row>
    <row r="30" spans="1:103" s="288" customFormat="1" ht="25.5" customHeight="1">
      <c r="A30" s="465"/>
      <c r="B30" s="464"/>
      <c r="C30" s="463"/>
      <c r="D30" s="463"/>
      <c r="E30" s="462"/>
      <c r="F30" s="451"/>
      <c r="G30" s="462"/>
      <c r="H30" s="461"/>
      <c r="I30" s="460"/>
      <c r="J30" s="451"/>
      <c r="K30" s="459"/>
      <c r="L30" s="457"/>
      <c r="M30" s="458"/>
      <c r="N30" s="457"/>
      <c r="O30" s="458"/>
      <c r="P30" s="457"/>
      <c r="Q30" s="458"/>
      <c r="R30" s="457"/>
      <c r="S30" s="456"/>
      <c r="T30" s="553" t="s">
        <v>21</v>
      </c>
      <c r="U30" s="454" t="str">
        <f>IF(U29&gt;0.9,"Sangat Tinggi",IF(U29&gt;0.75,"Tinggi",IF(U29&gt;0.65,"Sedang",IF(U29&gt;0.5,"Rendah","Sangat Rendah"))))</f>
        <v>Sangat Rendah</v>
      </c>
      <c r="V30" s="453" t="str">
        <f>IF(V29&gt;0.9,"Sangat Tinggi",IF(V29&gt;0.75,"Tinggi",IF(V29&gt;0.65,"Sedang",IF(V29&gt;0.5,"Rendah","Sangat Rendah"))))</f>
        <v>Sangat Rendah</v>
      </c>
      <c r="W30" s="452"/>
      <c r="X30" s="451"/>
      <c r="Y30" s="450"/>
      <c r="Z30" s="450"/>
      <c r="AA30" s="449"/>
      <c r="AB30" s="448"/>
      <c r="AC30" s="788"/>
      <c r="AD30" s="979"/>
      <c r="AE30" s="341"/>
      <c r="AF30" s="341"/>
      <c r="AG30" s="341"/>
      <c r="AH30" s="341"/>
      <c r="AI30" s="341"/>
      <c r="AJ30" s="980"/>
      <c r="AK30" s="341"/>
      <c r="AL30" s="341"/>
      <c r="AM30" s="341"/>
      <c r="AN30" s="341"/>
      <c r="AO30" s="341"/>
      <c r="AP30" s="341"/>
      <c r="AQ30" s="341"/>
      <c r="AR30" s="341"/>
      <c r="AS30" s="341"/>
      <c r="AT30" s="341"/>
      <c r="AU30" s="341"/>
      <c r="AV30" s="341"/>
      <c r="AW30" s="341"/>
      <c r="AX30" s="341"/>
      <c r="AY30" s="341"/>
      <c r="AZ30" s="341"/>
      <c r="BA30" s="341"/>
      <c r="BB30" s="341"/>
      <c r="BC30" s="341"/>
      <c r="BD30" s="341"/>
      <c r="BE30" s="341"/>
      <c r="BF30" s="341"/>
      <c r="BG30" s="341"/>
      <c r="BH30" s="341"/>
      <c r="BI30" s="341"/>
      <c r="BJ30" s="341"/>
      <c r="BK30" s="341"/>
      <c r="BL30" s="341"/>
      <c r="BM30" s="341"/>
      <c r="BN30" s="341"/>
      <c r="BO30" s="341"/>
      <c r="BP30" s="341"/>
      <c r="BQ30" s="341"/>
      <c r="BR30" s="341"/>
      <c r="BS30" s="341"/>
      <c r="BT30" s="341"/>
      <c r="BU30" s="341"/>
      <c r="BV30" s="341"/>
      <c r="BW30" s="341"/>
      <c r="BX30" s="341"/>
      <c r="BY30" s="341"/>
      <c r="BZ30" s="341"/>
      <c r="CA30" s="341"/>
      <c r="CB30" s="341"/>
      <c r="CC30" s="341"/>
      <c r="CD30" s="341"/>
      <c r="CE30" s="341"/>
      <c r="CF30" s="341"/>
      <c r="CG30" s="341"/>
      <c r="CH30" s="341"/>
      <c r="CI30" s="341"/>
      <c r="CJ30" s="341"/>
      <c r="CK30" s="341"/>
      <c r="CL30" s="341"/>
      <c r="CM30" s="341"/>
      <c r="CN30" s="341"/>
      <c r="CO30" s="341"/>
      <c r="CP30" s="341"/>
      <c r="CQ30" s="341"/>
      <c r="CR30" s="341"/>
      <c r="CS30" s="341"/>
      <c r="CT30" s="341"/>
      <c r="CU30" s="341"/>
      <c r="CV30" s="341"/>
      <c r="CW30" s="341"/>
      <c r="CX30" s="341"/>
      <c r="CY30" s="341"/>
    </row>
    <row r="31" spans="1:103" s="874" customFormat="1" ht="50.25" customHeight="1">
      <c r="A31" s="915">
        <v>5</v>
      </c>
      <c r="B31" s="916"/>
      <c r="C31" s="801" t="s">
        <v>29</v>
      </c>
      <c r="D31" s="917" t="s">
        <v>343</v>
      </c>
      <c r="E31" s="918"/>
      <c r="F31" s="919">
        <v>0</v>
      </c>
      <c r="G31" s="918"/>
      <c r="H31" s="919"/>
      <c r="I31" s="920">
        <f>'[6]DATA REALISASI MONEV INTERNAL'!F78</f>
        <v>100</v>
      </c>
      <c r="J31" s="921">
        <f>SUM(J32:J37)</f>
        <v>194993750</v>
      </c>
      <c r="K31" s="904">
        <f>(((K32+K34+K35+K36+K37)+(K33/4))/SUM($I$32:$I$37)*100)</f>
        <v>0.17999610819225531</v>
      </c>
      <c r="L31" s="921">
        <f>SUM(L32:L37)</f>
        <v>9350000</v>
      </c>
      <c r="M31" s="904"/>
      <c r="N31" s="921"/>
      <c r="O31" s="904"/>
      <c r="P31" s="921"/>
      <c r="Q31" s="904"/>
      <c r="R31" s="921"/>
      <c r="S31" s="894"/>
      <c r="T31" s="922"/>
      <c r="U31" s="923"/>
      <c r="V31" s="924"/>
      <c r="W31" s="925"/>
      <c r="X31" s="926"/>
      <c r="Y31" s="927"/>
      <c r="Z31" s="928"/>
      <c r="AA31" s="929"/>
      <c r="AB31" s="930"/>
      <c r="AC31" s="788"/>
      <c r="AD31" s="979"/>
      <c r="AE31" s="341"/>
      <c r="AF31" s="341"/>
      <c r="AG31" s="341"/>
      <c r="AH31" s="341"/>
      <c r="AI31" s="341"/>
      <c r="AJ31" s="980"/>
      <c r="AK31" s="341"/>
      <c r="AL31" s="341"/>
      <c r="AM31" s="341"/>
      <c r="AN31" s="341"/>
      <c r="AO31" s="341"/>
      <c r="AP31" s="341"/>
      <c r="AQ31" s="341"/>
      <c r="AR31" s="341"/>
      <c r="AS31" s="341"/>
      <c r="AT31" s="341"/>
      <c r="AU31" s="341"/>
      <c r="AV31" s="341"/>
      <c r="AW31" s="341"/>
      <c r="AX31" s="341"/>
      <c r="AY31" s="341"/>
      <c r="AZ31" s="341"/>
      <c r="BA31" s="341"/>
      <c r="BB31" s="341"/>
      <c r="BC31" s="341"/>
      <c r="BD31" s="341"/>
      <c r="BE31" s="341"/>
      <c r="BF31" s="341"/>
      <c r="BG31" s="341"/>
      <c r="BH31" s="341"/>
      <c r="BI31" s="341"/>
      <c r="BJ31" s="341"/>
      <c r="BK31" s="341"/>
      <c r="BL31" s="341"/>
      <c r="BM31" s="341"/>
      <c r="BN31" s="341"/>
      <c r="BO31" s="341"/>
      <c r="BP31" s="341"/>
      <c r="BQ31" s="341"/>
      <c r="BR31" s="341"/>
      <c r="BS31" s="341"/>
      <c r="BT31" s="341"/>
      <c r="BU31" s="341"/>
      <c r="BV31" s="341"/>
      <c r="BW31" s="341"/>
      <c r="BX31" s="341"/>
      <c r="BY31" s="341"/>
      <c r="BZ31" s="341"/>
      <c r="CA31" s="341"/>
      <c r="CB31" s="341"/>
      <c r="CC31" s="341"/>
      <c r="CD31" s="341"/>
      <c r="CE31" s="341"/>
      <c r="CF31" s="341"/>
      <c r="CG31" s="341"/>
      <c r="CH31" s="341"/>
      <c r="CI31" s="341"/>
      <c r="CJ31" s="341"/>
      <c r="CK31" s="341"/>
      <c r="CL31" s="341"/>
      <c r="CM31" s="341"/>
      <c r="CN31" s="341"/>
      <c r="CO31" s="341"/>
      <c r="CP31" s="341"/>
      <c r="CQ31" s="341"/>
      <c r="CR31" s="341"/>
      <c r="CS31" s="341"/>
      <c r="CT31" s="341"/>
      <c r="CU31" s="341"/>
      <c r="CV31" s="341"/>
      <c r="CW31" s="341"/>
      <c r="CX31" s="341"/>
      <c r="CY31" s="341"/>
    </row>
    <row r="32" spans="1:103" s="288" customFormat="1" ht="39.75" customHeight="1">
      <c r="A32" s="377">
        <v>10</v>
      </c>
      <c r="B32" s="376"/>
      <c r="C32" s="14" t="s">
        <v>120</v>
      </c>
      <c r="D32" s="551" t="s">
        <v>366</v>
      </c>
      <c r="E32" s="366"/>
      <c r="F32" s="373"/>
      <c r="G32" s="366"/>
      <c r="H32" s="373"/>
      <c r="I32" s="7">
        <v>15</v>
      </c>
      <c r="J32" s="4">
        <f>'FORMAT 1'!E27</f>
        <v>6100000</v>
      </c>
      <c r="K32" s="7">
        <v>3</v>
      </c>
      <c r="L32" s="4">
        <f>'FORMAT 1'!G35</f>
        <v>0</v>
      </c>
      <c r="M32" s="7"/>
      <c r="N32" s="4"/>
      <c r="O32" s="7"/>
      <c r="P32" s="4"/>
      <c r="Q32" s="7"/>
      <c r="R32" s="4"/>
      <c r="S32" s="588"/>
      <c r="T32" s="671">
        <f t="shared" ref="T32:T37" si="4">L32</f>
        <v>0</v>
      </c>
      <c r="U32" s="549"/>
      <c r="V32" s="367"/>
      <c r="W32" s="366"/>
      <c r="X32" s="365"/>
      <c r="Y32" s="364"/>
      <c r="Z32" s="363"/>
      <c r="AA32" s="362"/>
      <c r="AB32" s="361"/>
      <c r="AC32" s="788"/>
      <c r="AD32" s="979">
        <v>0</v>
      </c>
      <c r="AE32" s="341"/>
      <c r="AF32" s="341"/>
      <c r="AG32" s="341"/>
      <c r="AH32" s="341"/>
      <c r="AI32" s="341"/>
      <c r="AJ32" s="980"/>
      <c r="AK32" s="341"/>
      <c r="AL32" s="341"/>
      <c r="AM32" s="341"/>
      <c r="AN32" s="341"/>
      <c r="AO32" s="341"/>
      <c r="AP32" s="987">
        <f t="shared" ref="AP32:AP37" si="5">(J32-T32-AD32)</f>
        <v>6100000</v>
      </c>
      <c r="AQ32" s="341"/>
      <c r="AR32" s="341"/>
      <c r="AS32" s="341"/>
      <c r="AT32" s="341"/>
      <c r="AU32" s="341"/>
      <c r="AV32" s="341"/>
      <c r="AW32" s="341"/>
      <c r="AX32" s="341"/>
      <c r="AY32" s="341"/>
      <c r="AZ32" s="341"/>
      <c r="BA32" s="341"/>
      <c r="BB32" s="341"/>
      <c r="BC32" s="341"/>
      <c r="BD32" s="341"/>
      <c r="BE32" s="341"/>
      <c r="BF32" s="341"/>
      <c r="BG32" s="341"/>
      <c r="BH32" s="341"/>
      <c r="BI32" s="341"/>
      <c r="BJ32" s="341"/>
      <c r="BK32" s="341"/>
      <c r="BL32" s="341"/>
      <c r="BM32" s="341"/>
      <c r="BN32" s="341"/>
      <c r="BO32" s="341"/>
      <c r="BP32" s="341"/>
      <c r="BQ32" s="341"/>
      <c r="BR32" s="341"/>
      <c r="BS32" s="341"/>
      <c r="BT32" s="341"/>
      <c r="BU32" s="341"/>
      <c r="BV32" s="341"/>
      <c r="BW32" s="341"/>
      <c r="BX32" s="341"/>
      <c r="BY32" s="341"/>
      <c r="BZ32" s="341"/>
      <c r="CA32" s="341"/>
      <c r="CB32" s="341"/>
      <c r="CC32" s="341"/>
      <c r="CD32" s="341"/>
      <c r="CE32" s="341"/>
      <c r="CF32" s="341"/>
      <c r="CG32" s="341"/>
      <c r="CH32" s="341"/>
      <c r="CI32" s="341"/>
      <c r="CJ32" s="341"/>
      <c r="CK32" s="341"/>
      <c r="CL32" s="341"/>
      <c r="CM32" s="341"/>
      <c r="CN32" s="341"/>
      <c r="CO32" s="341"/>
      <c r="CP32" s="341"/>
      <c r="CQ32" s="341"/>
      <c r="CR32" s="341"/>
      <c r="CS32" s="341"/>
      <c r="CT32" s="341"/>
      <c r="CU32" s="341"/>
      <c r="CV32" s="341"/>
      <c r="CW32" s="341"/>
      <c r="CX32" s="341"/>
      <c r="CY32" s="341"/>
    </row>
    <row r="33" spans="1:103" s="288" customFormat="1" ht="29.25" customHeight="1">
      <c r="A33" s="360">
        <v>11</v>
      </c>
      <c r="B33" s="359"/>
      <c r="C33" s="14" t="s">
        <v>132</v>
      </c>
      <c r="D33" s="548" t="s">
        <v>367</v>
      </c>
      <c r="E33" s="347"/>
      <c r="F33" s="356"/>
      <c r="G33" s="347"/>
      <c r="H33" s="356"/>
      <c r="I33" s="7">
        <v>6</v>
      </c>
      <c r="J33" s="4">
        <f>'FORMAT 1'!E29</f>
        <v>9485750</v>
      </c>
      <c r="K33" s="7">
        <v>1</v>
      </c>
      <c r="L33" s="4">
        <f>'FORMAT 1'!G36</f>
        <v>0</v>
      </c>
      <c r="M33" s="7"/>
      <c r="N33" s="4"/>
      <c r="O33" s="7"/>
      <c r="P33" s="4"/>
      <c r="Q33" s="7"/>
      <c r="R33" s="4"/>
      <c r="S33" s="562"/>
      <c r="T33" s="671">
        <f t="shared" si="4"/>
        <v>0</v>
      </c>
      <c r="U33" s="549"/>
      <c r="V33" s="348"/>
      <c r="W33" s="347"/>
      <c r="X33" s="346"/>
      <c r="Y33" s="542"/>
      <c r="Z33" s="541"/>
      <c r="AA33" s="587"/>
      <c r="AB33" s="342"/>
      <c r="AC33" s="788"/>
      <c r="AD33" s="979">
        <v>0</v>
      </c>
      <c r="AE33" s="341"/>
      <c r="AF33" s="341"/>
      <c r="AG33" s="341"/>
      <c r="AH33" s="341"/>
      <c r="AI33" s="341"/>
      <c r="AJ33" s="980"/>
      <c r="AK33" s="341"/>
      <c r="AL33" s="341"/>
      <c r="AM33" s="341"/>
      <c r="AN33" s="341"/>
      <c r="AO33" s="341"/>
      <c r="AP33" s="987">
        <f t="shared" si="5"/>
        <v>9485750</v>
      </c>
      <c r="AQ33" s="341"/>
      <c r="AR33" s="341"/>
      <c r="AS33" s="341"/>
      <c r="AT33" s="341"/>
      <c r="AU33" s="341"/>
      <c r="AV33" s="341"/>
      <c r="AW33" s="341"/>
      <c r="AX33" s="341"/>
      <c r="AY33" s="341"/>
      <c r="AZ33" s="341"/>
      <c r="BA33" s="341"/>
      <c r="BB33" s="341"/>
      <c r="BC33" s="341"/>
      <c r="BD33" s="341"/>
      <c r="BE33" s="341"/>
      <c r="BF33" s="341"/>
      <c r="BG33" s="341"/>
      <c r="BH33" s="341"/>
      <c r="BI33" s="341"/>
      <c r="BJ33" s="341"/>
      <c r="BK33" s="341"/>
      <c r="BL33" s="341"/>
      <c r="BM33" s="341"/>
      <c r="BN33" s="341"/>
      <c r="BO33" s="341"/>
      <c r="BP33" s="341"/>
      <c r="BQ33" s="341"/>
      <c r="BR33" s="341"/>
      <c r="BS33" s="341"/>
      <c r="BT33" s="341"/>
      <c r="BU33" s="341"/>
      <c r="BV33" s="341"/>
      <c r="BW33" s="341"/>
      <c r="BX33" s="341"/>
      <c r="BY33" s="341"/>
      <c r="BZ33" s="341"/>
      <c r="CA33" s="341"/>
      <c r="CB33" s="341"/>
      <c r="CC33" s="341"/>
      <c r="CD33" s="341"/>
      <c r="CE33" s="341"/>
      <c r="CF33" s="341"/>
      <c r="CG33" s="341"/>
      <c r="CH33" s="341"/>
      <c r="CI33" s="341"/>
      <c r="CJ33" s="341"/>
      <c r="CK33" s="341"/>
      <c r="CL33" s="341"/>
      <c r="CM33" s="341"/>
      <c r="CN33" s="341"/>
      <c r="CO33" s="341"/>
      <c r="CP33" s="341"/>
      <c r="CQ33" s="341"/>
      <c r="CR33" s="341"/>
      <c r="CS33" s="341"/>
      <c r="CT33" s="341"/>
      <c r="CU33" s="341"/>
      <c r="CV33" s="341"/>
      <c r="CW33" s="341"/>
      <c r="CX33" s="341"/>
      <c r="CY33" s="341"/>
    </row>
    <row r="34" spans="1:103" s="288" customFormat="1" ht="37.5" customHeight="1">
      <c r="A34" s="360">
        <v>12</v>
      </c>
      <c r="B34" s="359"/>
      <c r="C34" s="14" t="s">
        <v>121</v>
      </c>
      <c r="D34" s="586" t="s">
        <v>368</v>
      </c>
      <c r="E34" s="347"/>
      <c r="F34" s="356"/>
      <c r="G34" s="347"/>
      <c r="H34" s="356"/>
      <c r="I34" s="7">
        <v>2700</v>
      </c>
      <c r="J34" s="4">
        <f>'FORMAT 1'!E30</f>
        <v>7325000</v>
      </c>
      <c r="K34" s="7">
        <v>0</v>
      </c>
      <c r="L34" s="4">
        <v>0</v>
      </c>
      <c r="M34" s="7"/>
      <c r="N34" s="4"/>
      <c r="O34" s="7"/>
      <c r="P34" s="4"/>
      <c r="Q34" s="7"/>
      <c r="R34" s="4"/>
      <c r="S34" s="351"/>
      <c r="T34" s="671">
        <f t="shared" si="4"/>
        <v>0</v>
      </c>
      <c r="U34" s="585"/>
      <c r="V34" s="348"/>
      <c r="W34" s="347"/>
      <c r="X34" s="346"/>
      <c r="Y34" s="542"/>
      <c r="Z34" s="541"/>
      <c r="AA34" s="343"/>
      <c r="AB34" s="342"/>
      <c r="AC34" s="788"/>
      <c r="AD34" s="979">
        <v>0</v>
      </c>
      <c r="AE34" s="341"/>
      <c r="AF34" s="341"/>
      <c r="AG34" s="341"/>
      <c r="AH34" s="341"/>
      <c r="AI34" s="341"/>
      <c r="AJ34" s="980"/>
      <c r="AK34" s="341"/>
      <c r="AL34" s="341"/>
      <c r="AM34" s="341"/>
      <c r="AN34" s="341"/>
      <c r="AO34" s="341"/>
      <c r="AP34" s="987">
        <f t="shared" si="5"/>
        <v>7325000</v>
      </c>
      <c r="AQ34" s="341"/>
      <c r="AR34" s="341"/>
      <c r="AS34" s="341"/>
      <c r="AT34" s="341"/>
      <c r="AU34" s="341"/>
      <c r="AV34" s="341"/>
      <c r="AW34" s="341"/>
      <c r="AX34" s="341"/>
      <c r="AY34" s="341"/>
      <c r="AZ34" s="341"/>
      <c r="BA34" s="341"/>
      <c r="BB34" s="341"/>
      <c r="BC34" s="341"/>
      <c r="BD34" s="341"/>
      <c r="BE34" s="341"/>
      <c r="BF34" s="341"/>
      <c r="BG34" s="341"/>
      <c r="BH34" s="341"/>
      <c r="BI34" s="341"/>
      <c r="BJ34" s="341"/>
      <c r="BK34" s="341"/>
      <c r="BL34" s="341"/>
      <c r="BM34" s="341"/>
      <c r="BN34" s="341"/>
      <c r="BO34" s="341"/>
      <c r="BP34" s="341"/>
      <c r="BQ34" s="341"/>
      <c r="BR34" s="341"/>
      <c r="BS34" s="341"/>
      <c r="BT34" s="341"/>
      <c r="BU34" s="341"/>
      <c r="BV34" s="341"/>
      <c r="BW34" s="341"/>
      <c r="BX34" s="341"/>
      <c r="BY34" s="341"/>
      <c r="BZ34" s="341"/>
      <c r="CA34" s="341"/>
      <c r="CB34" s="341"/>
      <c r="CC34" s="341"/>
      <c r="CD34" s="341"/>
      <c r="CE34" s="341"/>
      <c r="CF34" s="341"/>
      <c r="CG34" s="341"/>
      <c r="CH34" s="341"/>
      <c r="CI34" s="341"/>
      <c r="CJ34" s="341"/>
      <c r="CK34" s="341"/>
      <c r="CL34" s="341"/>
      <c r="CM34" s="341"/>
      <c r="CN34" s="341"/>
      <c r="CO34" s="341"/>
      <c r="CP34" s="341"/>
      <c r="CQ34" s="341"/>
      <c r="CR34" s="341"/>
      <c r="CS34" s="341"/>
      <c r="CT34" s="341"/>
      <c r="CU34" s="341"/>
      <c r="CV34" s="341"/>
      <c r="CW34" s="341"/>
      <c r="CX34" s="341"/>
      <c r="CY34" s="341"/>
    </row>
    <row r="35" spans="1:103" s="288" customFormat="1" ht="40.5" customHeight="1">
      <c r="A35" s="360">
        <v>13</v>
      </c>
      <c r="B35" s="359"/>
      <c r="C35" s="14" t="s">
        <v>122</v>
      </c>
      <c r="D35" s="586" t="s">
        <v>369</v>
      </c>
      <c r="E35" s="347"/>
      <c r="F35" s="356"/>
      <c r="G35" s="347"/>
      <c r="H35" s="356"/>
      <c r="I35" s="7">
        <v>48</v>
      </c>
      <c r="J35" s="4">
        <f>'FORMAT 1'!E31</f>
        <v>6240000</v>
      </c>
      <c r="K35" s="7">
        <v>6</v>
      </c>
      <c r="L35" s="4">
        <v>490000</v>
      </c>
      <c r="M35" s="7"/>
      <c r="N35" s="4"/>
      <c r="O35" s="7"/>
      <c r="P35" s="4"/>
      <c r="Q35" s="7"/>
      <c r="R35" s="4"/>
      <c r="S35" s="545"/>
      <c r="T35" s="671">
        <f t="shared" si="4"/>
        <v>490000</v>
      </c>
      <c r="U35" s="585"/>
      <c r="V35" s="348"/>
      <c r="W35" s="347"/>
      <c r="X35" s="346"/>
      <c r="Y35" s="542"/>
      <c r="Z35" s="541"/>
      <c r="AA35" s="343"/>
      <c r="AB35" s="342"/>
      <c r="AC35" s="788"/>
      <c r="AD35" s="979">
        <v>15000</v>
      </c>
      <c r="AE35" s="341"/>
      <c r="AF35" s="341"/>
      <c r="AG35" s="341"/>
      <c r="AH35" s="341"/>
      <c r="AI35" s="341"/>
      <c r="AJ35" s="980"/>
      <c r="AK35" s="341"/>
      <c r="AL35" s="341"/>
      <c r="AM35" s="341"/>
      <c r="AN35" s="341"/>
      <c r="AO35" s="341"/>
      <c r="AP35" s="987">
        <f t="shared" si="5"/>
        <v>5735000</v>
      </c>
      <c r="AQ35" s="341"/>
      <c r="AR35" s="341"/>
      <c r="AS35" s="341"/>
      <c r="AT35" s="341"/>
      <c r="AU35" s="341"/>
      <c r="AV35" s="341"/>
      <c r="AW35" s="341"/>
      <c r="AX35" s="341"/>
      <c r="AY35" s="341"/>
      <c r="AZ35" s="341"/>
      <c r="BA35" s="341"/>
      <c r="BB35" s="341"/>
      <c r="BC35" s="341"/>
      <c r="BD35" s="341"/>
      <c r="BE35" s="341"/>
      <c r="BF35" s="341"/>
      <c r="BG35" s="341"/>
      <c r="BH35" s="341"/>
      <c r="BI35" s="341"/>
      <c r="BJ35" s="341"/>
      <c r="BK35" s="341"/>
      <c r="BL35" s="341"/>
      <c r="BM35" s="341"/>
      <c r="BN35" s="341"/>
      <c r="BO35" s="341"/>
      <c r="BP35" s="341"/>
      <c r="BQ35" s="341"/>
      <c r="BR35" s="341"/>
      <c r="BS35" s="341"/>
      <c r="BT35" s="341"/>
      <c r="BU35" s="341"/>
      <c r="BV35" s="341"/>
      <c r="BW35" s="341"/>
      <c r="BX35" s="341"/>
      <c r="BY35" s="341"/>
      <c r="BZ35" s="341"/>
      <c r="CA35" s="341"/>
      <c r="CB35" s="341"/>
      <c r="CC35" s="341"/>
      <c r="CD35" s="341"/>
      <c r="CE35" s="341"/>
      <c r="CF35" s="341"/>
      <c r="CG35" s="341"/>
      <c r="CH35" s="341"/>
      <c r="CI35" s="341"/>
      <c r="CJ35" s="341"/>
      <c r="CK35" s="341"/>
      <c r="CL35" s="341"/>
      <c r="CM35" s="341"/>
      <c r="CN35" s="341"/>
      <c r="CO35" s="341"/>
      <c r="CP35" s="341"/>
      <c r="CQ35" s="341"/>
      <c r="CR35" s="341"/>
      <c r="CS35" s="341"/>
      <c r="CT35" s="341"/>
      <c r="CU35" s="341"/>
      <c r="CV35" s="341"/>
      <c r="CW35" s="341"/>
      <c r="CX35" s="341"/>
      <c r="CY35" s="341"/>
    </row>
    <row r="36" spans="1:103" s="288" customFormat="1" ht="37.5" customHeight="1">
      <c r="A36" s="360">
        <v>14</v>
      </c>
      <c r="B36" s="359"/>
      <c r="C36" s="14" t="s">
        <v>123</v>
      </c>
      <c r="D36" s="584" t="s">
        <v>370</v>
      </c>
      <c r="E36" s="347"/>
      <c r="F36" s="356"/>
      <c r="G36" s="347"/>
      <c r="H36" s="356"/>
      <c r="I36" s="7">
        <v>2100</v>
      </c>
      <c r="J36" s="4">
        <f>'FORMAT 1'!E32</f>
        <v>71070000</v>
      </c>
      <c r="K36" s="7">
        <v>0</v>
      </c>
      <c r="L36" s="4">
        <v>1250000</v>
      </c>
      <c r="M36" s="7"/>
      <c r="N36" s="4"/>
      <c r="O36" s="7"/>
      <c r="P36" s="4"/>
      <c r="Q36" s="7"/>
      <c r="R36" s="4"/>
      <c r="S36" s="545"/>
      <c r="T36" s="671">
        <f t="shared" si="4"/>
        <v>1250000</v>
      </c>
      <c r="U36" s="561"/>
      <c r="V36" s="348"/>
      <c r="W36" s="347"/>
      <c r="X36" s="346"/>
      <c r="Y36" s="542"/>
      <c r="Z36" s="541"/>
      <c r="AA36" s="343"/>
      <c r="AB36" s="342"/>
      <c r="AC36" s="788"/>
      <c r="AD36" s="979">
        <v>0</v>
      </c>
      <c r="AE36" s="341"/>
      <c r="AF36" s="341"/>
      <c r="AG36" s="341"/>
      <c r="AH36" s="341"/>
      <c r="AI36" s="341"/>
      <c r="AJ36" s="980"/>
      <c r="AK36" s="341"/>
      <c r="AL36" s="341"/>
      <c r="AM36" s="341"/>
      <c r="AN36" s="341"/>
      <c r="AO36" s="341"/>
      <c r="AP36" s="987">
        <f t="shared" si="5"/>
        <v>69820000</v>
      </c>
      <c r="AQ36" s="341"/>
      <c r="AR36" s="341"/>
      <c r="AS36" s="341"/>
      <c r="AT36" s="341"/>
      <c r="AU36" s="341"/>
      <c r="AV36" s="341"/>
      <c r="AW36" s="341"/>
      <c r="AX36" s="341"/>
      <c r="AY36" s="341"/>
      <c r="AZ36" s="341"/>
      <c r="BA36" s="341"/>
      <c r="BB36" s="341"/>
      <c r="BC36" s="341"/>
      <c r="BD36" s="341"/>
      <c r="BE36" s="341"/>
      <c r="BF36" s="341"/>
      <c r="BG36" s="341"/>
      <c r="BH36" s="341"/>
      <c r="BI36" s="341"/>
      <c r="BJ36" s="341"/>
      <c r="BK36" s="341"/>
      <c r="BL36" s="341"/>
      <c r="BM36" s="341"/>
      <c r="BN36" s="341"/>
      <c r="BO36" s="341"/>
      <c r="BP36" s="341"/>
      <c r="BQ36" s="341"/>
      <c r="BR36" s="341"/>
      <c r="BS36" s="341"/>
      <c r="BT36" s="341"/>
      <c r="BU36" s="341"/>
      <c r="BV36" s="341"/>
      <c r="BW36" s="341"/>
      <c r="BX36" s="341"/>
      <c r="BY36" s="341"/>
      <c r="BZ36" s="341"/>
      <c r="CA36" s="341"/>
      <c r="CB36" s="341"/>
      <c r="CC36" s="341"/>
      <c r="CD36" s="341"/>
      <c r="CE36" s="341"/>
      <c r="CF36" s="341"/>
      <c r="CG36" s="341"/>
      <c r="CH36" s="341"/>
      <c r="CI36" s="341"/>
      <c r="CJ36" s="341"/>
      <c r="CK36" s="341"/>
      <c r="CL36" s="341"/>
      <c r="CM36" s="341"/>
      <c r="CN36" s="341"/>
      <c r="CO36" s="341"/>
      <c r="CP36" s="341"/>
      <c r="CQ36" s="341"/>
      <c r="CR36" s="341"/>
      <c r="CS36" s="341"/>
      <c r="CT36" s="341"/>
      <c r="CU36" s="341"/>
      <c r="CV36" s="341"/>
      <c r="CW36" s="341"/>
      <c r="CX36" s="341"/>
      <c r="CY36" s="341"/>
    </row>
    <row r="37" spans="1:103" s="288" customFormat="1" ht="41.25" customHeight="1">
      <c r="A37" s="481">
        <v>15</v>
      </c>
      <c r="B37" s="480"/>
      <c r="C37" s="14" t="s">
        <v>125</v>
      </c>
      <c r="D37" s="539" t="s">
        <v>371</v>
      </c>
      <c r="E37" s="470"/>
      <c r="F37" s="477"/>
      <c r="G37" s="470"/>
      <c r="H37" s="477"/>
      <c r="I37" s="7">
        <v>270</v>
      </c>
      <c r="J37" s="4">
        <f>'FORMAT 1'!E33</f>
        <v>94773000</v>
      </c>
      <c r="K37" s="7">
        <v>0</v>
      </c>
      <c r="L37" s="4">
        <v>7610000</v>
      </c>
      <c r="M37" s="7"/>
      <c r="N37" s="4"/>
      <c r="O37" s="7"/>
      <c r="P37" s="4"/>
      <c r="Q37" s="7"/>
      <c r="R37" s="4"/>
      <c r="S37" s="474"/>
      <c r="T37" s="671">
        <f t="shared" si="4"/>
        <v>7610000</v>
      </c>
      <c r="U37" s="472"/>
      <c r="V37" s="471"/>
      <c r="W37" s="470"/>
      <c r="X37" s="469"/>
      <c r="Y37" s="345"/>
      <c r="Z37" s="344"/>
      <c r="AA37" s="468"/>
      <c r="AB37" s="467"/>
      <c r="AC37" s="788"/>
      <c r="AD37" s="979">
        <v>1351840</v>
      </c>
      <c r="AE37" s="341"/>
      <c r="AF37" s="341"/>
      <c r="AG37" s="341"/>
      <c r="AH37" s="341"/>
      <c r="AI37" s="341"/>
      <c r="AJ37" s="980"/>
      <c r="AK37" s="341"/>
      <c r="AL37" s="341"/>
      <c r="AM37" s="341"/>
      <c r="AN37" s="341"/>
      <c r="AO37" s="341"/>
      <c r="AP37" s="987">
        <f t="shared" si="5"/>
        <v>85811160</v>
      </c>
      <c r="AQ37" s="341"/>
      <c r="AR37" s="341"/>
      <c r="AS37" s="341"/>
      <c r="AT37" s="341"/>
      <c r="AU37" s="341"/>
      <c r="AV37" s="341"/>
      <c r="AW37" s="341"/>
      <c r="AX37" s="341"/>
      <c r="AY37" s="341"/>
      <c r="AZ37" s="341"/>
      <c r="BA37" s="341"/>
      <c r="BB37" s="341"/>
      <c r="BC37" s="341"/>
      <c r="BD37" s="341"/>
      <c r="BE37" s="341"/>
      <c r="BF37" s="341"/>
      <c r="BG37" s="341"/>
      <c r="BH37" s="341"/>
      <c r="BI37" s="341"/>
      <c r="BJ37" s="341"/>
      <c r="BK37" s="341"/>
      <c r="BL37" s="341"/>
      <c r="BM37" s="341"/>
      <c r="BN37" s="341"/>
      <c r="BO37" s="341"/>
      <c r="BP37" s="341"/>
      <c r="BQ37" s="341"/>
      <c r="BR37" s="341"/>
      <c r="BS37" s="341"/>
      <c r="BT37" s="341"/>
      <c r="BU37" s="341"/>
      <c r="BV37" s="341"/>
      <c r="BW37" s="341"/>
      <c r="BX37" s="341"/>
      <c r="BY37" s="341"/>
      <c r="BZ37" s="341"/>
      <c r="CA37" s="341"/>
      <c r="CB37" s="341"/>
      <c r="CC37" s="341"/>
      <c r="CD37" s="341"/>
      <c r="CE37" s="341"/>
      <c r="CF37" s="341"/>
      <c r="CG37" s="341"/>
      <c r="CH37" s="341"/>
      <c r="CI37" s="341"/>
      <c r="CJ37" s="341"/>
      <c r="CK37" s="341"/>
      <c r="CL37" s="341"/>
      <c r="CM37" s="341"/>
      <c r="CN37" s="341"/>
      <c r="CO37" s="341"/>
      <c r="CP37" s="341"/>
      <c r="CQ37" s="341"/>
      <c r="CR37" s="341"/>
      <c r="CS37" s="341"/>
      <c r="CT37" s="341"/>
      <c r="CU37" s="341"/>
      <c r="CV37" s="341"/>
      <c r="CW37" s="341"/>
      <c r="CX37" s="341"/>
      <c r="CY37" s="341"/>
    </row>
    <row r="38" spans="1:103" s="288" customFormat="1" ht="38.5" customHeight="1">
      <c r="A38" s="340"/>
      <c r="B38" s="339"/>
      <c r="C38" s="14" t="s">
        <v>127</v>
      </c>
      <c r="D38" s="338"/>
      <c r="E38" s="337"/>
      <c r="F38" s="327"/>
      <c r="G38" s="337"/>
      <c r="H38" s="336"/>
      <c r="I38" s="466"/>
      <c r="J38" s="334">
        <f>SUM(J32:J37)</f>
        <v>194993750</v>
      </c>
      <c r="K38" s="333"/>
      <c r="L38" s="535"/>
      <c r="M38" s="534"/>
      <c r="N38" s="535"/>
      <c r="O38" s="534"/>
      <c r="P38" s="583"/>
      <c r="Q38" s="534"/>
      <c r="R38" s="533"/>
      <c r="S38" s="532"/>
      <c r="T38" s="510" t="s">
        <v>20</v>
      </c>
      <c r="U38" s="330">
        <f>IFERROR(AVERAGE(U32:U37),0)</f>
        <v>0</v>
      </c>
      <c r="V38" s="329">
        <f>IFERROR((0+V32*J32+V33*J33+V34*J34+V35*J35+V36*J36+V37*J37)/J38,0)</f>
        <v>0</v>
      </c>
      <c r="W38" s="328"/>
      <c r="X38" s="327"/>
      <c r="Y38" s="326"/>
      <c r="Z38" s="326"/>
      <c r="AA38" s="325"/>
      <c r="AB38" s="324"/>
      <c r="AC38" s="788"/>
      <c r="AD38" s="979"/>
      <c r="AE38" s="341"/>
      <c r="AF38" s="341"/>
      <c r="AG38" s="341"/>
      <c r="AH38" s="341"/>
      <c r="AI38" s="341"/>
      <c r="AJ38" s="980"/>
      <c r="AK38" s="341"/>
      <c r="AL38" s="341"/>
      <c r="AM38" s="341"/>
      <c r="AN38" s="341"/>
      <c r="AO38" s="341"/>
      <c r="AP38" s="341"/>
      <c r="AQ38" s="341"/>
      <c r="AR38" s="341"/>
      <c r="AS38" s="341"/>
      <c r="AT38" s="341"/>
      <c r="AU38" s="341"/>
      <c r="AV38" s="341"/>
      <c r="AW38" s="341"/>
      <c r="AX38" s="341"/>
      <c r="AY38" s="341"/>
      <c r="AZ38" s="341"/>
      <c r="BA38" s="341"/>
      <c r="BB38" s="341"/>
      <c r="BC38" s="341"/>
      <c r="BD38" s="341"/>
      <c r="BE38" s="341"/>
      <c r="BF38" s="341"/>
      <c r="BG38" s="341"/>
      <c r="BH38" s="341"/>
      <c r="BI38" s="341"/>
      <c r="BJ38" s="341"/>
      <c r="BK38" s="341"/>
      <c r="BL38" s="341"/>
      <c r="BM38" s="341"/>
      <c r="BN38" s="341"/>
      <c r="BO38" s="341"/>
      <c r="BP38" s="341"/>
      <c r="BQ38" s="341"/>
      <c r="BR38" s="341"/>
      <c r="BS38" s="341"/>
      <c r="BT38" s="341"/>
      <c r="BU38" s="341"/>
      <c r="BV38" s="341"/>
      <c r="BW38" s="341"/>
      <c r="BX38" s="341"/>
      <c r="BY38" s="341"/>
      <c r="BZ38" s="341"/>
      <c r="CA38" s="341"/>
      <c r="CB38" s="341"/>
      <c r="CC38" s="341"/>
      <c r="CD38" s="341"/>
      <c r="CE38" s="341"/>
      <c r="CF38" s="341"/>
      <c r="CG38" s="341"/>
      <c r="CH38" s="341"/>
      <c r="CI38" s="341"/>
      <c r="CJ38" s="341"/>
      <c r="CK38" s="341"/>
      <c r="CL38" s="341"/>
      <c r="CM38" s="341"/>
      <c r="CN38" s="341"/>
      <c r="CO38" s="341"/>
      <c r="CP38" s="341"/>
      <c r="CQ38" s="341"/>
      <c r="CR38" s="341"/>
      <c r="CS38" s="341"/>
      <c r="CT38" s="341"/>
      <c r="CU38" s="341"/>
      <c r="CV38" s="341"/>
      <c r="CW38" s="341"/>
      <c r="CX38" s="341"/>
      <c r="CY38" s="341"/>
    </row>
    <row r="39" spans="1:103" s="288" customFormat="1" ht="25.5" customHeight="1">
      <c r="A39" s="465"/>
      <c r="B39" s="464"/>
      <c r="C39" s="463"/>
      <c r="D39" s="463"/>
      <c r="E39" s="462"/>
      <c r="F39" s="451"/>
      <c r="G39" s="462"/>
      <c r="H39" s="461"/>
      <c r="I39" s="460"/>
      <c r="J39" s="451"/>
      <c r="K39" s="459"/>
      <c r="L39" s="581"/>
      <c r="M39" s="582"/>
      <c r="N39" s="581"/>
      <c r="O39" s="582"/>
      <c r="P39" s="581"/>
      <c r="Q39" s="582"/>
      <c r="R39" s="581"/>
      <c r="S39" s="580"/>
      <c r="T39" s="553" t="s">
        <v>21</v>
      </c>
      <c r="U39" s="454" t="str">
        <f>IF(U38&gt;0.9,"Sangat Tinggi",IF(U38&gt;0.75,"Tinggi",IF(U38&gt;0.65,"Sedang",IF(U38&gt;0.5,"Rendah","Sangat Rendah"))))</f>
        <v>Sangat Rendah</v>
      </c>
      <c r="V39" s="453" t="str">
        <f>IF(V38&gt;0.9,"Sangat Tinggi",IF(V38&gt;0.75,"Tinggi",IF(V38&gt;0.65,"Sedang",IF(V38&gt;0.5,"Rendah","Sangat Rendah"))))</f>
        <v>Sangat Rendah</v>
      </c>
      <c r="W39" s="452"/>
      <c r="X39" s="451"/>
      <c r="Y39" s="450"/>
      <c r="Z39" s="450"/>
      <c r="AA39" s="449"/>
      <c r="AB39" s="448"/>
      <c r="AC39" s="788"/>
      <c r="AD39" s="979"/>
      <c r="AE39" s="341"/>
      <c r="AF39" s="341"/>
      <c r="AG39" s="341"/>
      <c r="AH39" s="341"/>
      <c r="AI39" s="341"/>
      <c r="AJ39" s="980"/>
      <c r="AK39" s="341"/>
      <c r="AL39" s="341"/>
      <c r="AM39" s="341"/>
      <c r="AN39" s="341"/>
      <c r="AO39" s="341"/>
      <c r="AP39" s="341"/>
      <c r="AQ39" s="341"/>
      <c r="AR39" s="341"/>
      <c r="AS39" s="341"/>
      <c r="AT39" s="341"/>
      <c r="AU39" s="341"/>
      <c r="AV39" s="341"/>
      <c r="AW39" s="341"/>
      <c r="AX39" s="341"/>
      <c r="AY39" s="341"/>
      <c r="AZ39" s="341"/>
      <c r="BA39" s="341"/>
      <c r="BB39" s="341"/>
      <c r="BC39" s="341"/>
      <c r="BD39" s="341"/>
      <c r="BE39" s="341"/>
      <c r="BF39" s="341"/>
      <c r="BG39" s="341"/>
      <c r="BH39" s="341"/>
      <c r="BI39" s="341"/>
      <c r="BJ39" s="341"/>
      <c r="BK39" s="341"/>
      <c r="BL39" s="341"/>
      <c r="BM39" s="341"/>
      <c r="BN39" s="341"/>
      <c r="BO39" s="341"/>
      <c r="BP39" s="341"/>
      <c r="BQ39" s="341"/>
      <c r="BR39" s="341"/>
      <c r="BS39" s="341"/>
      <c r="BT39" s="341"/>
      <c r="BU39" s="341"/>
      <c r="BV39" s="341"/>
      <c r="BW39" s="341"/>
      <c r="BX39" s="341"/>
      <c r="BY39" s="341"/>
      <c r="BZ39" s="341"/>
      <c r="CA39" s="341"/>
      <c r="CB39" s="341"/>
      <c r="CC39" s="341"/>
      <c r="CD39" s="341"/>
      <c r="CE39" s="341"/>
      <c r="CF39" s="341"/>
      <c r="CG39" s="341"/>
      <c r="CH39" s="341"/>
      <c r="CI39" s="341"/>
      <c r="CJ39" s="341"/>
      <c r="CK39" s="341"/>
      <c r="CL39" s="341"/>
      <c r="CM39" s="341"/>
      <c r="CN39" s="341"/>
      <c r="CO39" s="341"/>
      <c r="CP39" s="341"/>
      <c r="CQ39" s="341"/>
      <c r="CR39" s="341"/>
      <c r="CS39" s="341"/>
      <c r="CT39" s="341"/>
      <c r="CU39" s="341"/>
      <c r="CV39" s="341"/>
      <c r="CW39" s="341"/>
      <c r="CX39" s="341"/>
      <c r="CY39" s="341"/>
    </row>
    <row r="40" spans="1:103" s="874" customFormat="1" ht="52.5" customHeight="1">
      <c r="A40" s="876">
        <v>6</v>
      </c>
      <c r="B40" s="860"/>
      <c r="C40" s="801" t="s">
        <v>36</v>
      </c>
      <c r="D40" s="931" t="s">
        <v>342</v>
      </c>
      <c r="E40" s="878"/>
      <c r="F40" s="879">
        <v>0</v>
      </c>
      <c r="G40" s="878"/>
      <c r="H40" s="879"/>
      <c r="I40" s="932">
        <f>'[6]DATA REALISASI MONEV INTERNAL'!F94</f>
        <v>100</v>
      </c>
      <c r="J40" s="881">
        <f>SUM(J41:J42)</f>
        <v>45997000</v>
      </c>
      <c r="K40" s="904">
        <f>SUM(K42:K42)/SUM($I$42:$I$42)*100</f>
        <v>0</v>
      </c>
      <c r="L40" s="881">
        <f>SUM(L42:L42)</f>
        <v>0</v>
      </c>
      <c r="M40" s="904"/>
      <c r="N40" s="881"/>
      <c r="O40" s="904"/>
      <c r="P40" s="881"/>
      <c r="Q40" s="904"/>
      <c r="R40" s="881"/>
      <c r="S40" s="894"/>
      <c r="T40" s="881"/>
      <c r="U40" s="933"/>
      <c r="V40" s="868"/>
      <c r="W40" s="888"/>
      <c r="X40" s="889"/>
      <c r="Y40" s="890"/>
      <c r="Z40" s="891"/>
      <c r="AA40" s="892"/>
      <c r="AB40" s="893"/>
      <c r="AC40" s="788"/>
      <c r="AD40" s="979"/>
      <c r="AE40" s="341"/>
      <c r="AF40" s="341"/>
      <c r="AG40" s="341"/>
      <c r="AH40" s="341"/>
      <c r="AI40" s="341"/>
      <c r="AJ40" s="980"/>
      <c r="AK40" s="341"/>
      <c r="AL40" s="341"/>
      <c r="AM40" s="341"/>
      <c r="AN40" s="341"/>
      <c r="AO40" s="341"/>
      <c r="AP40" s="341"/>
      <c r="AQ40" s="341"/>
      <c r="AR40" s="341"/>
      <c r="AS40" s="341"/>
      <c r="AT40" s="341"/>
      <c r="AU40" s="341"/>
      <c r="AV40" s="341"/>
      <c r="AW40" s="341"/>
      <c r="AX40" s="341"/>
      <c r="AY40" s="341"/>
      <c r="AZ40" s="341"/>
      <c r="BA40" s="341"/>
      <c r="BB40" s="341"/>
      <c r="BC40" s="341"/>
      <c r="BD40" s="341"/>
      <c r="BE40" s="341"/>
      <c r="BF40" s="341"/>
      <c r="BG40" s="341"/>
      <c r="BH40" s="341"/>
      <c r="BI40" s="341"/>
      <c r="BJ40" s="341"/>
      <c r="BK40" s="341"/>
      <c r="BL40" s="341"/>
      <c r="BM40" s="341"/>
      <c r="BN40" s="341"/>
      <c r="BO40" s="341"/>
      <c r="BP40" s="341"/>
      <c r="BQ40" s="341"/>
      <c r="BR40" s="341"/>
      <c r="BS40" s="341"/>
      <c r="BT40" s="341"/>
      <c r="BU40" s="341"/>
      <c r="BV40" s="341"/>
      <c r="BW40" s="341"/>
      <c r="BX40" s="341"/>
      <c r="BY40" s="341"/>
      <c r="BZ40" s="341"/>
      <c r="CA40" s="341"/>
      <c r="CB40" s="341"/>
      <c r="CC40" s="341"/>
      <c r="CD40" s="341"/>
      <c r="CE40" s="341"/>
      <c r="CF40" s="341"/>
      <c r="CG40" s="341"/>
      <c r="CH40" s="341"/>
      <c r="CI40" s="341"/>
      <c r="CJ40" s="341"/>
      <c r="CK40" s="341"/>
      <c r="CL40" s="341"/>
      <c r="CM40" s="341"/>
      <c r="CN40" s="341"/>
      <c r="CO40" s="341"/>
      <c r="CP40" s="341"/>
      <c r="CQ40" s="341"/>
      <c r="CR40" s="341"/>
      <c r="CS40" s="341"/>
      <c r="CT40" s="341"/>
      <c r="CU40" s="341"/>
      <c r="CV40" s="341"/>
      <c r="CW40" s="341"/>
      <c r="CX40" s="341"/>
      <c r="CY40" s="341"/>
    </row>
    <row r="41" spans="1:103" s="288" customFormat="1" ht="33.75" customHeight="1">
      <c r="A41" s="481">
        <v>16</v>
      </c>
      <c r="B41" s="480"/>
      <c r="C41" s="14" t="s">
        <v>516</v>
      </c>
      <c r="D41" s="14" t="s">
        <v>529</v>
      </c>
      <c r="E41" s="470"/>
      <c r="F41" s="477"/>
      <c r="G41" s="470"/>
      <c r="H41" s="477"/>
      <c r="I41" s="475">
        <v>1</v>
      </c>
      <c r="J41" s="516">
        <f>'FORMAT 1'!E35</f>
        <v>39997000</v>
      </c>
      <c r="K41" s="538">
        <v>0</v>
      </c>
      <c r="L41" s="4">
        <f>'FORMAT 1'!G44</f>
        <v>0</v>
      </c>
      <c r="M41" s="475"/>
      <c r="N41" s="674"/>
      <c r="O41" s="538"/>
      <c r="P41" s="353"/>
      <c r="Q41" s="538"/>
      <c r="R41" s="353"/>
      <c r="S41" s="474"/>
      <c r="T41" s="671">
        <f t="shared" ref="T41:T42" si="6">L41</f>
        <v>0</v>
      </c>
      <c r="U41" s="472"/>
      <c r="V41" s="471"/>
      <c r="W41" s="470"/>
      <c r="X41" s="469"/>
      <c r="Y41" s="345"/>
      <c r="Z41" s="344"/>
      <c r="AA41" s="468"/>
      <c r="AB41" s="467"/>
      <c r="AC41" s="788"/>
      <c r="AD41" s="979">
        <v>0</v>
      </c>
      <c r="AE41" s="341"/>
      <c r="AF41" s="341"/>
      <c r="AG41" s="341"/>
      <c r="AH41" s="341"/>
      <c r="AI41" s="341"/>
      <c r="AJ41" s="980"/>
      <c r="AK41" s="341"/>
      <c r="AL41" s="341"/>
      <c r="AM41" s="341"/>
      <c r="AN41" s="341"/>
      <c r="AO41" s="341"/>
      <c r="AP41" s="987">
        <f>(J41-T41-AD41)</f>
        <v>39997000</v>
      </c>
      <c r="AQ41" s="341"/>
      <c r="AR41" s="341"/>
      <c r="AS41" s="341"/>
      <c r="AT41" s="341"/>
      <c r="AU41" s="341"/>
      <c r="AV41" s="341"/>
      <c r="AW41" s="341"/>
      <c r="AX41" s="341"/>
      <c r="AY41" s="341"/>
      <c r="AZ41" s="341"/>
      <c r="BA41" s="341"/>
      <c r="BB41" s="341"/>
      <c r="BC41" s="341"/>
      <c r="BD41" s="341"/>
      <c r="BE41" s="341"/>
      <c r="BF41" s="341"/>
      <c r="BG41" s="341"/>
      <c r="BH41" s="341"/>
      <c r="BI41" s="341"/>
      <c r="BJ41" s="341"/>
      <c r="BK41" s="341"/>
      <c r="BL41" s="341"/>
      <c r="BM41" s="341"/>
      <c r="BN41" s="341"/>
      <c r="BO41" s="341"/>
      <c r="BP41" s="341"/>
      <c r="BQ41" s="341"/>
      <c r="BR41" s="341"/>
      <c r="BS41" s="341"/>
      <c r="BT41" s="341"/>
      <c r="BU41" s="341"/>
      <c r="BV41" s="341"/>
      <c r="BW41" s="341"/>
      <c r="BX41" s="341"/>
      <c r="BY41" s="341"/>
      <c r="BZ41" s="341"/>
      <c r="CA41" s="341"/>
      <c r="CB41" s="341"/>
      <c r="CC41" s="341"/>
      <c r="CD41" s="341"/>
      <c r="CE41" s="341"/>
      <c r="CF41" s="341"/>
      <c r="CG41" s="341"/>
      <c r="CH41" s="341"/>
      <c r="CI41" s="341"/>
      <c r="CJ41" s="341"/>
      <c r="CK41" s="341"/>
      <c r="CL41" s="341"/>
      <c r="CM41" s="341"/>
      <c r="CN41" s="341"/>
      <c r="CO41" s="341"/>
      <c r="CP41" s="341"/>
      <c r="CQ41" s="341"/>
      <c r="CR41" s="341"/>
      <c r="CS41" s="341"/>
      <c r="CT41" s="341"/>
      <c r="CU41" s="341"/>
      <c r="CV41" s="341"/>
      <c r="CW41" s="341"/>
      <c r="CX41" s="341"/>
      <c r="CY41" s="341"/>
    </row>
    <row r="42" spans="1:103" s="288" customFormat="1" ht="33.75" customHeight="1">
      <c r="A42" s="481">
        <v>17</v>
      </c>
      <c r="B42" s="480"/>
      <c r="C42" s="14" t="s">
        <v>530</v>
      </c>
      <c r="D42" s="14" t="s">
        <v>128</v>
      </c>
      <c r="E42" s="470"/>
      <c r="F42" s="477"/>
      <c r="G42" s="470"/>
      <c r="H42" s="477"/>
      <c r="I42" s="475">
        <v>2</v>
      </c>
      <c r="J42" s="516">
        <f>'FORMAT 1'!E36</f>
        <v>6000000</v>
      </c>
      <c r="K42" s="538">
        <v>0</v>
      </c>
      <c r="L42" s="4">
        <f>'FORMAT 1'!G45</f>
        <v>0</v>
      </c>
      <c r="M42" s="475"/>
      <c r="N42" s="353"/>
      <c r="O42" s="538"/>
      <c r="P42" s="353"/>
      <c r="Q42" s="538"/>
      <c r="R42" s="353"/>
      <c r="S42" s="474"/>
      <c r="T42" s="671">
        <f t="shared" si="6"/>
        <v>0</v>
      </c>
      <c r="U42" s="472"/>
      <c r="V42" s="471"/>
      <c r="W42" s="470"/>
      <c r="X42" s="469"/>
      <c r="Y42" s="345"/>
      <c r="Z42" s="344"/>
      <c r="AA42" s="468"/>
      <c r="AB42" s="467"/>
      <c r="AC42" s="788"/>
      <c r="AD42" s="979">
        <v>0</v>
      </c>
      <c r="AE42" s="341"/>
      <c r="AF42" s="341"/>
      <c r="AG42" s="341"/>
      <c r="AH42" s="341"/>
      <c r="AI42" s="341"/>
      <c r="AJ42" s="980"/>
      <c r="AK42" s="341"/>
      <c r="AL42" s="341"/>
      <c r="AM42" s="341"/>
      <c r="AN42" s="341"/>
      <c r="AO42" s="341"/>
      <c r="AP42" s="987">
        <f>(J42-T42-AD42)</f>
        <v>6000000</v>
      </c>
      <c r="AQ42" s="341"/>
      <c r="AR42" s="341"/>
      <c r="AS42" s="341"/>
      <c r="AT42" s="341"/>
      <c r="AU42" s="341"/>
      <c r="AV42" s="341"/>
      <c r="AW42" s="341"/>
      <c r="AX42" s="341"/>
      <c r="AY42" s="341"/>
      <c r="AZ42" s="341"/>
      <c r="BA42" s="341"/>
      <c r="BB42" s="341"/>
      <c r="BC42" s="341"/>
      <c r="BD42" s="341"/>
      <c r="BE42" s="341"/>
      <c r="BF42" s="341"/>
      <c r="BG42" s="341"/>
      <c r="BH42" s="341"/>
      <c r="BI42" s="341"/>
      <c r="BJ42" s="341"/>
      <c r="BK42" s="341"/>
      <c r="BL42" s="341"/>
      <c r="BM42" s="341"/>
      <c r="BN42" s="341"/>
      <c r="BO42" s="341"/>
      <c r="BP42" s="341"/>
      <c r="BQ42" s="341"/>
      <c r="BR42" s="341"/>
      <c r="BS42" s="341"/>
      <c r="BT42" s="341"/>
      <c r="BU42" s="341"/>
      <c r="BV42" s="341"/>
      <c r="BW42" s="341"/>
      <c r="BX42" s="341"/>
      <c r="BY42" s="341"/>
      <c r="BZ42" s="341"/>
      <c r="CA42" s="341"/>
      <c r="CB42" s="341"/>
      <c r="CC42" s="341"/>
      <c r="CD42" s="341"/>
      <c r="CE42" s="341"/>
      <c r="CF42" s="341"/>
      <c r="CG42" s="341"/>
      <c r="CH42" s="341"/>
      <c r="CI42" s="341"/>
      <c r="CJ42" s="341"/>
      <c r="CK42" s="341"/>
      <c r="CL42" s="341"/>
      <c r="CM42" s="341"/>
      <c r="CN42" s="341"/>
      <c r="CO42" s="341"/>
      <c r="CP42" s="341"/>
      <c r="CQ42" s="341"/>
      <c r="CR42" s="341"/>
      <c r="CS42" s="341"/>
      <c r="CT42" s="341"/>
      <c r="CU42" s="341"/>
      <c r="CV42" s="341"/>
      <c r="CW42" s="341"/>
      <c r="CX42" s="341"/>
      <c r="CY42" s="341"/>
    </row>
    <row r="43" spans="1:103" s="288" customFormat="1" ht="23.15" customHeight="1">
      <c r="A43" s="340"/>
      <c r="B43" s="339"/>
      <c r="C43" s="338"/>
      <c r="D43" s="338"/>
      <c r="E43" s="337"/>
      <c r="F43" s="327"/>
      <c r="G43" s="337"/>
      <c r="H43" s="336"/>
      <c r="I43" s="466"/>
      <c r="J43" s="334">
        <f>SUM(J41:J42)</f>
        <v>45997000</v>
      </c>
      <c r="K43" s="579"/>
      <c r="L43" s="578"/>
      <c r="M43" s="577"/>
      <c r="N43" s="578"/>
      <c r="O43" s="577"/>
      <c r="P43" s="578"/>
      <c r="Q43" s="577"/>
      <c r="R43" s="576"/>
      <c r="S43" s="575"/>
      <c r="T43" s="510" t="s">
        <v>20</v>
      </c>
      <c r="U43" s="330">
        <f>IFERROR(AVERAGE(U42:U42),0)</f>
        <v>0</v>
      </c>
      <c r="V43" s="329">
        <f>IFERROR((0+V42*J42+#REF!*#REF!)/J43,0)</f>
        <v>0</v>
      </c>
      <c r="W43" s="328"/>
      <c r="X43" s="327"/>
      <c r="Y43" s="326"/>
      <c r="Z43" s="326"/>
      <c r="AA43" s="325"/>
      <c r="AB43" s="324"/>
      <c r="AC43" s="788"/>
      <c r="AD43" s="979"/>
      <c r="AE43" s="341"/>
      <c r="AF43" s="986">
        <f>J43</f>
        <v>45997000</v>
      </c>
      <c r="AG43" s="445">
        <f>J43*U43</f>
        <v>0</v>
      </c>
      <c r="AH43" s="445">
        <f>J43*V43</f>
        <v>0</v>
      </c>
      <c r="AI43" s="341"/>
      <c r="AJ43" s="980"/>
      <c r="AK43" s="341"/>
      <c r="AL43" s="341"/>
      <c r="AM43" s="341"/>
      <c r="AN43" s="341"/>
      <c r="AO43" s="341"/>
      <c r="AP43" s="341"/>
      <c r="AQ43" s="341"/>
      <c r="AR43" s="341"/>
      <c r="AS43" s="341"/>
      <c r="AT43" s="341"/>
      <c r="AU43" s="341"/>
      <c r="AV43" s="341"/>
      <c r="AW43" s="341"/>
      <c r="AX43" s="341"/>
      <c r="AY43" s="341"/>
      <c r="AZ43" s="341"/>
      <c r="BA43" s="341"/>
      <c r="BB43" s="341"/>
      <c r="BC43" s="341"/>
      <c r="BD43" s="341"/>
      <c r="BE43" s="341"/>
      <c r="BF43" s="341"/>
      <c r="BG43" s="341"/>
      <c r="BH43" s="341"/>
      <c r="BI43" s="341"/>
      <c r="BJ43" s="341"/>
      <c r="BK43" s="341"/>
      <c r="BL43" s="341"/>
      <c r="BM43" s="341"/>
      <c r="BN43" s="341"/>
      <c r="BO43" s="341"/>
      <c r="BP43" s="341"/>
      <c r="BQ43" s="341"/>
      <c r="BR43" s="341"/>
      <c r="BS43" s="341"/>
      <c r="BT43" s="341"/>
      <c r="BU43" s="341"/>
      <c r="BV43" s="341"/>
      <c r="BW43" s="341"/>
      <c r="BX43" s="341"/>
      <c r="BY43" s="341"/>
      <c r="BZ43" s="341"/>
      <c r="CA43" s="341"/>
      <c r="CB43" s="341"/>
      <c r="CC43" s="341"/>
      <c r="CD43" s="341"/>
      <c r="CE43" s="341"/>
      <c r="CF43" s="341"/>
      <c r="CG43" s="341"/>
      <c r="CH43" s="341"/>
      <c r="CI43" s="341"/>
      <c r="CJ43" s="341"/>
      <c r="CK43" s="341"/>
      <c r="CL43" s="341"/>
      <c r="CM43" s="341"/>
      <c r="CN43" s="341"/>
      <c r="CO43" s="341"/>
      <c r="CP43" s="341"/>
      <c r="CQ43" s="341"/>
      <c r="CR43" s="341"/>
      <c r="CS43" s="341"/>
      <c r="CT43" s="341"/>
      <c r="CU43" s="341"/>
      <c r="CV43" s="341"/>
      <c r="CW43" s="341"/>
      <c r="CX43" s="341"/>
      <c r="CY43" s="341"/>
    </row>
    <row r="44" spans="1:103" s="288" customFormat="1" ht="25.5" customHeight="1">
      <c r="A44" s="465"/>
      <c r="B44" s="464"/>
      <c r="C44" s="463"/>
      <c r="D44" s="463"/>
      <c r="E44" s="462"/>
      <c r="F44" s="451"/>
      <c r="G44" s="462"/>
      <c r="H44" s="461"/>
      <c r="I44" s="460"/>
      <c r="J44" s="451"/>
      <c r="K44" s="574"/>
      <c r="L44" s="572"/>
      <c r="M44" s="573"/>
      <c r="N44" s="572"/>
      <c r="O44" s="573"/>
      <c r="P44" s="572"/>
      <c r="Q44" s="573"/>
      <c r="R44" s="572"/>
      <c r="S44" s="571"/>
      <c r="T44" s="553" t="s">
        <v>21</v>
      </c>
      <c r="U44" s="454" t="str">
        <f>IF(U43&gt;0.9,"Sangat Tinggi",IF(U43&gt;0.75,"Tinggi",IF(U43&gt;0.65,"Sedang",IF(U43&gt;0.5,"Rendah","Sangat Rendah"))))</f>
        <v>Sangat Rendah</v>
      </c>
      <c r="V44" s="453" t="str">
        <f>IF(V43&gt;0.9,"Sangat Tinggi",IF(V43&gt;0.75,"Tinggi",IF(V43&gt;0.65,"Sedang",IF(V43&gt;0.5,"Rendah","Sangat Rendah"))))</f>
        <v>Sangat Rendah</v>
      </c>
      <c r="W44" s="452"/>
      <c r="X44" s="451"/>
      <c r="Y44" s="450"/>
      <c r="Z44" s="450"/>
      <c r="AA44" s="449"/>
      <c r="AB44" s="448"/>
      <c r="AC44" s="788"/>
      <c r="AD44" s="979"/>
      <c r="AE44" s="341"/>
      <c r="AF44" s="341"/>
      <c r="AG44" s="341"/>
      <c r="AH44" s="341"/>
      <c r="AI44" s="341"/>
      <c r="AJ44" s="980"/>
      <c r="AK44" s="341"/>
      <c r="AL44" s="341"/>
      <c r="AM44" s="341"/>
      <c r="AN44" s="341"/>
      <c r="AO44" s="341"/>
      <c r="AP44" s="341"/>
      <c r="AQ44" s="341"/>
      <c r="AR44" s="341"/>
      <c r="AS44" s="341"/>
      <c r="AT44" s="341"/>
      <c r="AU44" s="341"/>
      <c r="AV44" s="341"/>
      <c r="AW44" s="341"/>
      <c r="AX44" s="341"/>
      <c r="AY44" s="341"/>
      <c r="AZ44" s="341"/>
      <c r="BA44" s="341"/>
      <c r="BB44" s="341"/>
      <c r="BC44" s="341"/>
      <c r="BD44" s="341"/>
      <c r="BE44" s="341"/>
      <c r="BF44" s="341"/>
      <c r="BG44" s="341"/>
      <c r="BH44" s="341"/>
      <c r="BI44" s="341"/>
      <c r="BJ44" s="341"/>
      <c r="BK44" s="341"/>
      <c r="BL44" s="341"/>
      <c r="BM44" s="341"/>
      <c r="BN44" s="341"/>
      <c r="BO44" s="341"/>
      <c r="BP44" s="341"/>
      <c r="BQ44" s="341"/>
      <c r="BR44" s="341"/>
      <c r="BS44" s="341"/>
      <c r="BT44" s="341"/>
      <c r="BU44" s="341"/>
      <c r="BV44" s="341"/>
      <c r="BW44" s="341"/>
      <c r="BX44" s="341"/>
      <c r="BY44" s="341"/>
      <c r="BZ44" s="341"/>
      <c r="CA44" s="341"/>
      <c r="CB44" s="341"/>
      <c r="CC44" s="341"/>
      <c r="CD44" s="341"/>
      <c r="CE44" s="341"/>
      <c r="CF44" s="341"/>
      <c r="CG44" s="341"/>
      <c r="CH44" s="341"/>
      <c r="CI44" s="341"/>
      <c r="CJ44" s="341"/>
      <c r="CK44" s="341"/>
      <c r="CL44" s="341"/>
      <c r="CM44" s="341"/>
      <c r="CN44" s="341"/>
      <c r="CO44" s="341"/>
      <c r="CP44" s="341"/>
      <c r="CQ44" s="341"/>
      <c r="CR44" s="341"/>
      <c r="CS44" s="341"/>
      <c r="CT44" s="341"/>
      <c r="CU44" s="341"/>
      <c r="CV44" s="341"/>
      <c r="CW44" s="341"/>
      <c r="CX44" s="341"/>
      <c r="CY44" s="341"/>
    </row>
    <row r="45" spans="1:103" s="874" customFormat="1" ht="52.5" customHeight="1">
      <c r="A45" s="876">
        <v>7</v>
      </c>
      <c r="B45" s="860"/>
      <c r="C45" s="801" t="s">
        <v>129</v>
      </c>
      <c r="D45" s="877" t="s">
        <v>341</v>
      </c>
      <c r="E45" s="878"/>
      <c r="F45" s="879">
        <v>0</v>
      </c>
      <c r="G45" s="878"/>
      <c r="H45" s="879"/>
      <c r="I45" s="864">
        <f>'[6]DATA REALISASI MONEV INTERNAL'!F99</f>
        <v>100</v>
      </c>
      <c r="J45" s="934">
        <f>SUM(J46:J48)</f>
        <v>155899820</v>
      </c>
      <c r="K45" s="935" t="e">
        <f>(SUM(K46:K48)+(#REF!/4))/SUM($I$46:$I$48)*100</f>
        <v>#REF!</v>
      </c>
      <c r="L45" s="883">
        <f>SUM(L46:L48)</f>
        <v>22463122</v>
      </c>
      <c r="M45" s="936" t="e">
        <f>(SUM(M46:M48)+(#REF!/4))/SUM($I$46:$I$48)*100</f>
        <v>#REF!</v>
      </c>
      <c r="N45" s="883">
        <f>SUM(N46:N48)</f>
        <v>0</v>
      </c>
      <c r="O45" s="936" t="e">
        <f>(SUM(O46:O48)+(#REF!/4))/SUM($I$46:$I$48)*100</f>
        <v>#REF!</v>
      </c>
      <c r="P45" s="883">
        <f>SUM(P46:P48)</f>
        <v>0</v>
      </c>
      <c r="Q45" s="936" t="e">
        <f>(SUM(Q46:Q48)+(#REF!/4))/SUM($I$46:$I$48)*100</f>
        <v>#REF!</v>
      </c>
      <c r="R45" s="884">
        <f>SUM(R46:R48)</f>
        <v>0</v>
      </c>
      <c r="S45" s="894" t="e">
        <f>(K45+M45+O45+Q45)</f>
        <v>#REF!</v>
      </c>
      <c r="T45" s="884">
        <f>SUM(T46:T48)</f>
        <v>22463122</v>
      </c>
      <c r="U45" s="933" t="e">
        <f>S45/I45</f>
        <v>#REF!</v>
      </c>
      <c r="V45" s="868">
        <f>T45/J45</f>
        <v>0.14408690144735253</v>
      </c>
      <c r="W45" s="888" t="e">
        <f>S45+G45</f>
        <v>#REF!</v>
      </c>
      <c r="X45" s="889">
        <f>T45+H45</f>
        <v>22463122</v>
      </c>
      <c r="Y45" s="890" t="e">
        <f>W45/E45</f>
        <v>#REF!</v>
      </c>
      <c r="Z45" s="891" t="e">
        <f>X45/F45</f>
        <v>#DIV/0!</v>
      </c>
      <c r="AA45" s="892"/>
      <c r="AB45" s="893"/>
      <c r="AC45" s="788"/>
      <c r="AD45" s="979"/>
      <c r="AE45" s="341"/>
      <c r="AF45" s="341"/>
      <c r="AG45" s="341"/>
      <c r="AH45" s="341"/>
      <c r="AI45" s="341"/>
      <c r="AJ45" s="980"/>
      <c r="AK45" s="341"/>
      <c r="AL45" s="341"/>
      <c r="AM45" s="341"/>
      <c r="AN45" s="341"/>
      <c r="AO45" s="341"/>
      <c r="AP45" s="341"/>
      <c r="AQ45" s="341"/>
      <c r="AR45" s="341"/>
      <c r="AS45" s="341"/>
      <c r="AT45" s="341"/>
      <c r="AU45" s="341"/>
      <c r="AV45" s="341"/>
      <c r="AW45" s="341"/>
      <c r="AX45" s="341"/>
      <c r="AY45" s="341"/>
      <c r="AZ45" s="341"/>
      <c r="BA45" s="341"/>
      <c r="BB45" s="341"/>
      <c r="BC45" s="341"/>
      <c r="BD45" s="341"/>
      <c r="BE45" s="341"/>
      <c r="BF45" s="341"/>
      <c r="BG45" s="341"/>
      <c r="BH45" s="341"/>
      <c r="BI45" s="341"/>
      <c r="BJ45" s="341"/>
      <c r="BK45" s="341"/>
      <c r="BL45" s="341"/>
      <c r="BM45" s="341"/>
      <c r="BN45" s="341"/>
      <c r="BO45" s="341"/>
      <c r="BP45" s="341"/>
      <c r="BQ45" s="341"/>
      <c r="BR45" s="341"/>
      <c r="BS45" s="341"/>
      <c r="BT45" s="341"/>
      <c r="BU45" s="341"/>
      <c r="BV45" s="341"/>
      <c r="BW45" s="341"/>
      <c r="BX45" s="341"/>
      <c r="BY45" s="341"/>
      <c r="BZ45" s="341"/>
      <c r="CA45" s="341"/>
      <c r="CB45" s="341"/>
      <c r="CC45" s="341"/>
      <c r="CD45" s="341"/>
      <c r="CE45" s="341"/>
      <c r="CF45" s="341"/>
      <c r="CG45" s="341"/>
      <c r="CH45" s="341"/>
      <c r="CI45" s="341"/>
      <c r="CJ45" s="341"/>
      <c r="CK45" s="341"/>
      <c r="CL45" s="341"/>
      <c r="CM45" s="341"/>
      <c r="CN45" s="341"/>
      <c r="CO45" s="341"/>
      <c r="CP45" s="341"/>
      <c r="CQ45" s="341"/>
      <c r="CR45" s="341"/>
      <c r="CS45" s="341"/>
      <c r="CT45" s="341"/>
      <c r="CU45" s="341"/>
      <c r="CV45" s="341"/>
      <c r="CW45" s="341"/>
      <c r="CX45" s="341"/>
      <c r="CY45" s="341"/>
    </row>
    <row r="46" spans="1:103" s="288" customFormat="1" ht="32.25" customHeight="1">
      <c r="A46" s="377">
        <v>19</v>
      </c>
      <c r="B46" s="376"/>
      <c r="C46" s="14" t="s">
        <v>130</v>
      </c>
      <c r="D46" s="570" t="s">
        <v>372</v>
      </c>
      <c r="E46" s="366"/>
      <c r="F46" s="373"/>
      <c r="G46" s="366"/>
      <c r="H46" s="373"/>
      <c r="I46" s="569">
        <v>900</v>
      </c>
      <c r="J46" s="4">
        <v>14139000</v>
      </c>
      <c r="K46" s="502">
        <v>150</v>
      </c>
      <c r="L46" s="4">
        <v>0</v>
      </c>
      <c r="M46" s="502"/>
      <c r="N46" s="371"/>
      <c r="O46" s="502"/>
      <c r="P46" s="371"/>
      <c r="Q46" s="502"/>
      <c r="R46" s="371"/>
      <c r="S46" s="568"/>
      <c r="T46" s="671">
        <f t="shared" ref="T46:T48" si="7">L46</f>
        <v>0</v>
      </c>
      <c r="U46" s="368"/>
      <c r="V46" s="367"/>
      <c r="W46" s="366"/>
      <c r="X46" s="365"/>
      <c r="Y46" s="364"/>
      <c r="Z46" s="363"/>
      <c r="AA46" s="362"/>
      <c r="AB46" s="361"/>
      <c r="AC46" s="788"/>
      <c r="AD46" s="979">
        <v>170000</v>
      </c>
      <c r="AE46" s="341"/>
      <c r="AF46" s="341"/>
      <c r="AG46" s="341"/>
      <c r="AH46" s="341"/>
      <c r="AI46" s="341"/>
      <c r="AJ46" s="980"/>
      <c r="AK46" s="341"/>
      <c r="AL46" s="341"/>
      <c r="AM46" s="341"/>
      <c r="AN46" s="341"/>
      <c r="AO46" s="341"/>
      <c r="AP46" s="987">
        <f>(J46-T46-AD46)</f>
        <v>13969000</v>
      </c>
      <c r="AQ46" s="341"/>
      <c r="AR46" s="341"/>
      <c r="AS46" s="341"/>
      <c r="AT46" s="341"/>
      <c r="AU46" s="341"/>
      <c r="AV46" s="341"/>
      <c r="AW46" s="341"/>
      <c r="AX46" s="341"/>
      <c r="AY46" s="341"/>
      <c r="AZ46" s="341"/>
      <c r="BA46" s="341"/>
      <c r="BB46" s="341"/>
      <c r="BC46" s="341"/>
      <c r="BD46" s="341"/>
      <c r="BE46" s="341"/>
      <c r="BF46" s="341"/>
      <c r="BG46" s="341"/>
      <c r="BH46" s="341"/>
      <c r="BI46" s="341"/>
      <c r="BJ46" s="341"/>
      <c r="BK46" s="341"/>
      <c r="BL46" s="341"/>
      <c r="BM46" s="341"/>
      <c r="BN46" s="341"/>
      <c r="BO46" s="341"/>
      <c r="BP46" s="341"/>
      <c r="BQ46" s="341"/>
      <c r="BR46" s="341"/>
      <c r="BS46" s="341"/>
      <c r="BT46" s="341"/>
      <c r="BU46" s="341"/>
      <c r="BV46" s="341"/>
      <c r="BW46" s="341"/>
      <c r="BX46" s="341"/>
      <c r="BY46" s="341"/>
      <c r="BZ46" s="341"/>
      <c r="CA46" s="341"/>
      <c r="CB46" s="341"/>
      <c r="CC46" s="341"/>
      <c r="CD46" s="341"/>
      <c r="CE46" s="341"/>
      <c r="CF46" s="341"/>
      <c r="CG46" s="341"/>
      <c r="CH46" s="341"/>
      <c r="CI46" s="341"/>
      <c r="CJ46" s="341"/>
      <c r="CK46" s="341"/>
      <c r="CL46" s="341"/>
      <c r="CM46" s="341"/>
      <c r="CN46" s="341"/>
      <c r="CO46" s="341"/>
      <c r="CP46" s="341"/>
      <c r="CQ46" s="341"/>
      <c r="CR46" s="341"/>
      <c r="CS46" s="341"/>
      <c r="CT46" s="341"/>
      <c r="CU46" s="341"/>
      <c r="CV46" s="341"/>
      <c r="CW46" s="341"/>
      <c r="CX46" s="341"/>
      <c r="CY46" s="341"/>
    </row>
    <row r="47" spans="1:103" s="288" customFormat="1" ht="40.5" customHeight="1">
      <c r="A47" s="360">
        <v>20</v>
      </c>
      <c r="B47" s="359"/>
      <c r="C47" s="14" t="s">
        <v>131</v>
      </c>
      <c r="D47" s="548" t="s">
        <v>340</v>
      </c>
      <c r="E47" s="347"/>
      <c r="F47" s="356"/>
      <c r="G47" s="347"/>
      <c r="H47" s="356"/>
      <c r="I47" s="554">
        <v>36</v>
      </c>
      <c r="J47" s="4">
        <v>20800820</v>
      </c>
      <c r="K47" s="537">
        <v>6</v>
      </c>
      <c r="L47" s="734">
        <v>4463122</v>
      </c>
      <c r="M47" s="537"/>
      <c r="N47" s="547"/>
      <c r="O47" s="537"/>
      <c r="P47" s="547"/>
      <c r="Q47" s="537"/>
      <c r="R47" s="547"/>
      <c r="S47" s="567"/>
      <c r="T47" s="671">
        <f t="shared" si="7"/>
        <v>4463122</v>
      </c>
      <c r="U47" s="561"/>
      <c r="V47" s="348"/>
      <c r="W47" s="347"/>
      <c r="X47" s="346"/>
      <c r="Y47" s="542"/>
      <c r="Z47" s="541"/>
      <c r="AA47" s="343"/>
      <c r="AB47" s="342"/>
      <c r="AC47" s="788"/>
      <c r="AD47" s="979">
        <v>10742954</v>
      </c>
      <c r="AE47" s="341"/>
      <c r="AF47" s="341"/>
      <c r="AG47" s="341"/>
      <c r="AH47" s="341"/>
      <c r="AI47" s="341"/>
      <c r="AJ47" s="980"/>
      <c r="AK47" s="341"/>
      <c r="AL47" s="341"/>
      <c r="AM47" s="341"/>
      <c r="AN47" s="341"/>
      <c r="AO47" s="341"/>
      <c r="AP47" s="987">
        <f>(J47-T47-AD47)</f>
        <v>5594744</v>
      </c>
      <c r="AQ47" s="341"/>
      <c r="AR47" s="341"/>
      <c r="AS47" s="341"/>
      <c r="AT47" s="341"/>
      <c r="AU47" s="341"/>
      <c r="AV47" s="341"/>
      <c r="AW47" s="341"/>
      <c r="AX47" s="341"/>
      <c r="AY47" s="341"/>
      <c r="AZ47" s="341"/>
      <c r="BA47" s="341"/>
      <c r="BB47" s="341"/>
      <c r="BC47" s="341"/>
      <c r="BD47" s="341"/>
      <c r="BE47" s="341"/>
      <c r="BF47" s="341"/>
      <c r="BG47" s="341"/>
      <c r="BH47" s="341"/>
      <c r="BI47" s="341"/>
      <c r="BJ47" s="341"/>
      <c r="BK47" s="341"/>
      <c r="BL47" s="341"/>
      <c r="BM47" s="341"/>
      <c r="BN47" s="341"/>
      <c r="BO47" s="341"/>
      <c r="BP47" s="341"/>
      <c r="BQ47" s="341"/>
      <c r="BR47" s="341"/>
      <c r="BS47" s="341"/>
      <c r="BT47" s="341"/>
      <c r="BU47" s="341"/>
      <c r="BV47" s="341"/>
      <c r="BW47" s="341"/>
      <c r="BX47" s="341"/>
      <c r="BY47" s="341"/>
      <c r="BZ47" s="341"/>
      <c r="CA47" s="341"/>
      <c r="CB47" s="341"/>
      <c r="CC47" s="341"/>
      <c r="CD47" s="341"/>
      <c r="CE47" s="341"/>
      <c r="CF47" s="341"/>
      <c r="CG47" s="341"/>
      <c r="CH47" s="341"/>
      <c r="CI47" s="341"/>
      <c r="CJ47" s="341"/>
      <c r="CK47" s="341"/>
      <c r="CL47" s="341"/>
      <c r="CM47" s="341"/>
      <c r="CN47" s="341"/>
      <c r="CO47" s="341"/>
      <c r="CP47" s="341"/>
      <c r="CQ47" s="341"/>
      <c r="CR47" s="341"/>
      <c r="CS47" s="341"/>
      <c r="CT47" s="341"/>
      <c r="CU47" s="341"/>
      <c r="CV47" s="341"/>
      <c r="CW47" s="341"/>
      <c r="CX47" s="341"/>
      <c r="CY47" s="341"/>
    </row>
    <row r="48" spans="1:103" s="288" customFormat="1" ht="40.5" customHeight="1">
      <c r="A48" s="566">
        <v>21</v>
      </c>
      <c r="B48" s="565"/>
      <c r="C48" s="14" t="s">
        <v>133</v>
      </c>
      <c r="D48" s="564" t="s">
        <v>373</v>
      </c>
      <c r="E48" s="560"/>
      <c r="F48" s="563"/>
      <c r="G48" s="560"/>
      <c r="H48" s="563"/>
      <c r="I48" s="554">
        <v>3</v>
      </c>
      <c r="J48" s="4">
        <v>120960000</v>
      </c>
      <c r="K48" s="537">
        <v>3</v>
      </c>
      <c r="L48" s="678">
        <v>18000000</v>
      </c>
      <c r="M48" s="537"/>
      <c r="N48" s="675"/>
      <c r="O48" s="537"/>
      <c r="P48" s="547"/>
      <c r="Q48" s="537"/>
      <c r="R48" s="547"/>
      <c r="S48" s="562"/>
      <c r="T48" s="671">
        <f t="shared" si="7"/>
        <v>18000000</v>
      </c>
      <c r="U48" s="561"/>
      <c r="V48" s="348"/>
      <c r="W48" s="560"/>
      <c r="X48" s="559"/>
      <c r="Y48" s="558"/>
      <c r="Z48" s="557"/>
      <c r="AA48" s="556"/>
      <c r="AB48" s="555"/>
      <c r="AC48" s="788"/>
      <c r="AD48" s="979">
        <v>1800000</v>
      </c>
      <c r="AE48" s="341"/>
      <c r="AF48" s="341"/>
      <c r="AG48" s="341"/>
      <c r="AH48" s="341"/>
      <c r="AI48" s="341"/>
      <c r="AJ48" s="980"/>
      <c r="AK48" s="341"/>
      <c r="AL48" s="341"/>
      <c r="AM48" s="341"/>
      <c r="AN48" s="341"/>
      <c r="AO48" s="341"/>
      <c r="AP48" s="987">
        <f>(J48-T48-AD48)</f>
        <v>101160000</v>
      </c>
      <c r="AQ48" s="341"/>
      <c r="AR48" s="341"/>
      <c r="AS48" s="341"/>
      <c r="AT48" s="341"/>
      <c r="AU48" s="341"/>
      <c r="AV48" s="341"/>
      <c r="AW48" s="341"/>
      <c r="AX48" s="341"/>
      <c r="AY48" s="341"/>
      <c r="AZ48" s="341"/>
      <c r="BA48" s="341"/>
      <c r="BB48" s="341"/>
      <c r="BC48" s="341"/>
      <c r="BD48" s="341"/>
      <c r="BE48" s="341"/>
      <c r="BF48" s="341"/>
      <c r="BG48" s="341"/>
      <c r="BH48" s="341"/>
      <c r="BI48" s="341"/>
      <c r="BJ48" s="341"/>
      <c r="BK48" s="341"/>
      <c r="BL48" s="341"/>
      <c r="BM48" s="341"/>
      <c r="BN48" s="341"/>
      <c r="BO48" s="341"/>
      <c r="BP48" s="341"/>
      <c r="BQ48" s="341"/>
      <c r="BR48" s="341"/>
      <c r="BS48" s="341"/>
      <c r="BT48" s="341"/>
      <c r="BU48" s="341"/>
      <c r="BV48" s="341"/>
      <c r="BW48" s="341"/>
      <c r="BX48" s="341"/>
      <c r="BY48" s="341"/>
      <c r="BZ48" s="341"/>
      <c r="CA48" s="341"/>
      <c r="CB48" s="341"/>
      <c r="CC48" s="341"/>
      <c r="CD48" s="341"/>
      <c r="CE48" s="341"/>
      <c r="CF48" s="341"/>
      <c r="CG48" s="341"/>
      <c r="CH48" s="341"/>
      <c r="CI48" s="341"/>
      <c r="CJ48" s="341"/>
      <c r="CK48" s="341"/>
      <c r="CL48" s="341"/>
      <c r="CM48" s="341"/>
      <c r="CN48" s="341"/>
      <c r="CO48" s="341"/>
      <c r="CP48" s="341"/>
      <c r="CQ48" s="341"/>
      <c r="CR48" s="341"/>
      <c r="CS48" s="341"/>
      <c r="CT48" s="341"/>
      <c r="CU48" s="341"/>
      <c r="CV48" s="341"/>
      <c r="CW48" s="341"/>
      <c r="CX48" s="341"/>
      <c r="CY48" s="341"/>
    </row>
    <row r="49" spans="1:103" s="288" customFormat="1" ht="23.15" customHeight="1">
      <c r="A49" s="340"/>
      <c r="B49" s="339"/>
      <c r="C49" s="338"/>
      <c r="D49" s="338"/>
      <c r="E49" s="337"/>
      <c r="F49" s="327"/>
      <c r="G49" s="337"/>
      <c r="H49" s="336"/>
      <c r="I49" s="466"/>
      <c r="J49" s="334">
        <f>SUM(J46:J48)</f>
        <v>155899820</v>
      </c>
      <c r="K49" s="333"/>
      <c r="L49" s="332"/>
      <c r="M49" s="407"/>
      <c r="N49" s="332"/>
      <c r="O49" s="407"/>
      <c r="P49" s="332"/>
      <c r="Q49" s="407"/>
      <c r="R49" s="406"/>
      <c r="S49" s="405"/>
      <c r="T49" s="510" t="s">
        <v>20</v>
      </c>
      <c r="U49" s="330">
        <f>IFERROR(AVERAGE(U46:U48),0)</f>
        <v>0</v>
      </c>
      <c r="V49" s="329">
        <f>IFERROR((0+V46*J46+V47*J47+V48*J48+#REF!*#REF!)/J49,0)</f>
        <v>0</v>
      </c>
      <c r="W49" s="328"/>
      <c r="X49" s="327"/>
      <c r="Y49" s="326"/>
      <c r="Z49" s="326"/>
      <c r="AA49" s="325"/>
      <c r="AB49" s="324"/>
      <c r="AC49" s="788"/>
      <c r="AD49" s="979"/>
      <c r="AE49" s="341"/>
      <c r="AF49" s="341"/>
      <c r="AG49" s="341"/>
      <c r="AH49" s="341"/>
      <c r="AI49" s="341"/>
      <c r="AJ49" s="980"/>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row>
    <row r="50" spans="1:103" s="288" customFormat="1" ht="25.5" customHeight="1">
      <c r="A50" s="465"/>
      <c r="B50" s="464"/>
      <c r="C50" s="463"/>
      <c r="D50" s="463"/>
      <c r="E50" s="462"/>
      <c r="F50" s="451"/>
      <c r="G50" s="462"/>
      <c r="H50" s="461"/>
      <c r="I50" s="460"/>
      <c r="J50" s="451"/>
      <c r="K50" s="459"/>
      <c r="L50" s="457"/>
      <c r="M50" s="458"/>
      <c r="N50" s="457"/>
      <c r="O50" s="458"/>
      <c r="P50" s="457"/>
      <c r="Q50" s="458"/>
      <c r="R50" s="457"/>
      <c r="S50" s="456"/>
      <c r="T50" s="553" t="s">
        <v>21</v>
      </c>
      <c r="U50" s="454" t="str">
        <f>IF(U49&gt;0.9,"Sangat Tinggi",IF(U49&gt;0.75,"Tinggi",IF(U49&gt;0.65,"Sedang",IF(U49&gt;0.5,"Rendah","Sangat Rendah"))))</f>
        <v>Sangat Rendah</v>
      </c>
      <c r="V50" s="453" t="str">
        <f>IF(V49&gt;0.9,"Sangat Tinggi",IF(V49&gt;0.75,"Tinggi",IF(V49&gt;0.65,"Sedang",IF(V49&gt;0.5,"Rendah","Sangat Rendah"))))</f>
        <v>Sangat Rendah</v>
      </c>
      <c r="W50" s="452"/>
      <c r="X50" s="451"/>
      <c r="Y50" s="450"/>
      <c r="Z50" s="450"/>
      <c r="AA50" s="449"/>
      <c r="AB50" s="448"/>
      <c r="AC50" s="788"/>
      <c r="AD50" s="979"/>
      <c r="AE50" s="341"/>
      <c r="AF50" s="341"/>
      <c r="AG50" s="341"/>
      <c r="AH50" s="341"/>
      <c r="AI50" s="341"/>
      <c r="AJ50" s="980"/>
      <c r="AK50" s="341"/>
      <c r="AL50" s="341"/>
      <c r="AM50" s="341"/>
      <c r="AN50" s="341"/>
      <c r="AO50" s="341"/>
      <c r="AP50" s="341"/>
      <c r="AQ50" s="341"/>
      <c r="AR50" s="341"/>
      <c r="AS50" s="341"/>
      <c r="AT50" s="341"/>
      <c r="AU50" s="341"/>
      <c r="AV50" s="341"/>
      <c r="AW50" s="341"/>
      <c r="AX50" s="341"/>
      <c r="AY50" s="341"/>
      <c r="AZ50" s="341"/>
      <c r="BA50" s="341"/>
      <c r="BB50" s="341"/>
      <c r="BC50" s="341"/>
      <c r="BD50" s="341"/>
      <c r="BE50" s="341"/>
      <c r="BF50" s="341"/>
      <c r="BG50" s="341"/>
      <c r="BH50" s="341"/>
      <c r="BI50" s="341"/>
      <c r="BJ50" s="341"/>
      <c r="BK50" s="341"/>
      <c r="BL50" s="341"/>
      <c r="BM50" s="341"/>
      <c r="BN50" s="341"/>
      <c r="BO50" s="341"/>
      <c r="BP50" s="341"/>
      <c r="BQ50" s="341"/>
      <c r="BR50" s="341"/>
      <c r="BS50" s="341"/>
      <c r="BT50" s="341"/>
      <c r="BU50" s="341"/>
      <c r="BV50" s="341"/>
      <c r="BW50" s="341"/>
      <c r="BX50" s="341"/>
      <c r="BY50" s="341"/>
      <c r="BZ50" s="341"/>
      <c r="CA50" s="341"/>
      <c r="CB50" s="341"/>
      <c r="CC50" s="341"/>
      <c r="CD50" s="341"/>
      <c r="CE50" s="341"/>
      <c r="CF50" s="341"/>
      <c r="CG50" s="341"/>
      <c r="CH50" s="341"/>
      <c r="CI50" s="341"/>
      <c r="CJ50" s="341"/>
      <c r="CK50" s="341"/>
      <c r="CL50" s="341"/>
      <c r="CM50" s="341"/>
      <c r="CN50" s="341"/>
      <c r="CO50" s="341"/>
      <c r="CP50" s="341"/>
      <c r="CQ50" s="341"/>
      <c r="CR50" s="341"/>
      <c r="CS50" s="341"/>
      <c r="CT50" s="341"/>
      <c r="CU50" s="341"/>
      <c r="CV50" s="341"/>
      <c r="CW50" s="341"/>
      <c r="CX50" s="341"/>
      <c r="CY50" s="341"/>
    </row>
    <row r="51" spans="1:103" s="874" customFormat="1" ht="51" customHeight="1">
      <c r="A51" s="876">
        <v>8</v>
      </c>
      <c r="B51" s="860"/>
      <c r="C51" s="801" t="s">
        <v>134</v>
      </c>
      <c r="D51" s="937" t="s">
        <v>339</v>
      </c>
      <c r="E51" s="878"/>
      <c r="F51" s="879">
        <v>0</v>
      </c>
      <c r="G51" s="878"/>
      <c r="H51" s="879"/>
      <c r="I51" s="938">
        <f>'[6]DATA REALISASI MONEV INTERNAL'!F116</f>
        <v>100</v>
      </c>
      <c r="J51" s="881">
        <f>SUM(J52:J54)</f>
        <v>44960000</v>
      </c>
      <c r="K51" s="882">
        <f>(K52+K53+K54)/SUM($I$52:$I$54)*100</f>
        <v>22.222222222222221</v>
      </c>
      <c r="L51" s="883">
        <f>SUM(L52:L54)</f>
        <v>6203562</v>
      </c>
      <c r="M51" s="882">
        <f>(M52+M53+M54)/SUM($I$52:$I$54)*100</f>
        <v>0</v>
      </c>
      <c r="N51" s="883">
        <f>SUM(N52:N54)</f>
        <v>0</v>
      </c>
      <c r="O51" s="882">
        <f>(O52+O53+O54)/SUM($I$52:$I$54)*100</f>
        <v>0</v>
      </c>
      <c r="P51" s="883">
        <f>SUM(P52:P54)</f>
        <v>0</v>
      </c>
      <c r="Q51" s="882">
        <f>(Q52+Q53+Q54)/SUM($I$52:$I$54)*100</f>
        <v>0</v>
      </c>
      <c r="R51" s="884">
        <f>SUM(R52:R54)</f>
        <v>0</v>
      </c>
      <c r="S51" s="894">
        <f>IFERROR((K51+M51+O51+Q51),"")</f>
        <v>22.222222222222221</v>
      </c>
      <c r="T51" s="884">
        <f>SUM(T52:T54)</f>
        <v>4243562</v>
      </c>
      <c r="U51" s="933">
        <f>S51/I51</f>
        <v>0.22222222222222221</v>
      </c>
      <c r="V51" s="868">
        <f>T51/J51</f>
        <v>9.4385275800711738E-2</v>
      </c>
      <c r="W51" s="888">
        <f>S51+G51</f>
        <v>22.222222222222221</v>
      </c>
      <c r="X51" s="889">
        <f>T51+H51</f>
        <v>4243562</v>
      </c>
      <c r="Y51" s="890" t="e">
        <f>W51/E51</f>
        <v>#DIV/0!</v>
      </c>
      <c r="Z51" s="891" t="e">
        <f>X51/F51</f>
        <v>#DIV/0!</v>
      </c>
      <c r="AA51" s="892"/>
      <c r="AB51" s="893"/>
      <c r="AC51" s="788"/>
      <c r="AD51" s="979"/>
      <c r="AE51" s="604">
        <f>T51/J51</f>
        <v>9.4385275800711738E-2</v>
      </c>
      <c r="AF51" s="341"/>
      <c r="AG51" s="341"/>
      <c r="AH51" s="341"/>
      <c r="AI51" s="341"/>
      <c r="AJ51" s="980"/>
      <c r="AK51" s="341"/>
      <c r="AL51" s="341"/>
      <c r="AM51" s="341"/>
      <c r="AN51" s="341"/>
      <c r="AO51" s="341"/>
      <c r="AP51" s="341"/>
      <c r="AQ51" s="341"/>
      <c r="AR51" s="341"/>
      <c r="AS51" s="341"/>
      <c r="AT51" s="341"/>
      <c r="AU51" s="341"/>
      <c r="AV51" s="341"/>
      <c r="AW51" s="341"/>
      <c r="AX51" s="341"/>
      <c r="AY51" s="341"/>
      <c r="AZ51" s="341"/>
      <c r="BA51" s="341"/>
      <c r="BB51" s="341"/>
      <c r="BC51" s="341"/>
      <c r="BD51" s="341"/>
      <c r="BE51" s="341"/>
      <c r="BF51" s="341"/>
      <c r="BG51" s="341"/>
      <c r="BH51" s="341"/>
      <c r="BI51" s="341"/>
      <c r="BJ51" s="341"/>
      <c r="BK51" s="341"/>
      <c r="BL51" s="341"/>
      <c r="BM51" s="341"/>
      <c r="BN51" s="341"/>
      <c r="BO51" s="341"/>
      <c r="BP51" s="341"/>
      <c r="BQ51" s="341"/>
      <c r="BR51" s="341"/>
      <c r="BS51" s="341"/>
      <c r="BT51" s="341"/>
      <c r="BU51" s="341"/>
      <c r="BV51" s="341"/>
      <c r="BW51" s="341"/>
      <c r="BX51" s="341"/>
      <c r="BY51" s="341"/>
      <c r="BZ51" s="341"/>
      <c r="CA51" s="341"/>
      <c r="CB51" s="341"/>
      <c r="CC51" s="341"/>
      <c r="CD51" s="341"/>
      <c r="CE51" s="341"/>
      <c r="CF51" s="341"/>
      <c r="CG51" s="341"/>
      <c r="CH51" s="341"/>
      <c r="CI51" s="341"/>
      <c r="CJ51" s="341"/>
      <c r="CK51" s="341"/>
      <c r="CL51" s="341"/>
      <c r="CM51" s="341"/>
      <c r="CN51" s="341"/>
      <c r="CO51" s="341"/>
      <c r="CP51" s="341"/>
      <c r="CQ51" s="341"/>
      <c r="CR51" s="341"/>
      <c r="CS51" s="341"/>
      <c r="CT51" s="341"/>
      <c r="CU51" s="341"/>
      <c r="CV51" s="341"/>
      <c r="CW51" s="341"/>
      <c r="CX51" s="341"/>
      <c r="CY51" s="341"/>
    </row>
    <row r="52" spans="1:103" s="288" customFormat="1" ht="59" customHeight="1">
      <c r="A52" s="377">
        <v>23</v>
      </c>
      <c r="B52" s="376"/>
      <c r="C52" s="14" t="s">
        <v>135</v>
      </c>
      <c r="D52" s="551" t="s">
        <v>338</v>
      </c>
      <c r="E52" s="366"/>
      <c r="F52" s="373"/>
      <c r="G52" s="366"/>
      <c r="H52" s="373"/>
      <c r="I52" s="503">
        <v>4</v>
      </c>
      <c r="J52" s="550">
        <f>'FORMAT 1'!E42</f>
        <v>21200000</v>
      </c>
      <c r="K52" s="502">
        <v>1</v>
      </c>
      <c r="L52" s="679">
        <v>4243562</v>
      </c>
      <c r="M52" s="502"/>
      <c r="N52" s="371"/>
      <c r="O52" s="502"/>
      <c r="P52" s="371"/>
      <c r="Q52" s="502"/>
      <c r="R52" s="371"/>
      <c r="S52" s="351"/>
      <c r="T52" s="671">
        <f>L52</f>
        <v>4243562</v>
      </c>
      <c r="U52" s="549"/>
      <c r="V52" s="367"/>
      <c r="W52" s="366"/>
      <c r="X52" s="365"/>
      <c r="Y52" s="364"/>
      <c r="Z52" s="363"/>
      <c r="AA52" s="362"/>
      <c r="AB52" s="361"/>
      <c r="AC52" s="788"/>
      <c r="AD52" s="979">
        <v>274000</v>
      </c>
      <c r="AE52" s="341"/>
      <c r="AF52" s="341"/>
      <c r="AG52" s="341"/>
      <c r="AH52" s="341"/>
      <c r="AI52" s="341"/>
      <c r="AJ52" s="980"/>
      <c r="AK52" s="341"/>
      <c r="AL52" s="341"/>
      <c r="AM52" s="341"/>
      <c r="AN52" s="341"/>
      <c r="AO52" s="341"/>
      <c r="AP52" s="987">
        <f>(J52-T52-AD52)</f>
        <v>16682438</v>
      </c>
      <c r="AQ52" s="341"/>
      <c r="AR52" s="341"/>
      <c r="AS52" s="341"/>
      <c r="AT52" s="341"/>
      <c r="AU52" s="341"/>
      <c r="AV52" s="341"/>
      <c r="AW52" s="341"/>
      <c r="AX52" s="341"/>
      <c r="AY52" s="341"/>
      <c r="AZ52" s="341"/>
      <c r="BA52" s="341"/>
      <c r="BB52" s="341"/>
      <c r="BC52" s="341"/>
      <c r="BD52" s="341"/>
      <c r="BE52" s="341"/>
      <c r="BF52" s="341"/>
      <c r="BG52" s="341"/>
      <c r="BH52" s="341"/>
      <c r="BI52" s="341"/>
      <c r="BJ52" s="341"/>
      <c r="BK52" s="341"/>
      <c r="BL52" s="341"/>
      <c r="BM52" s="341"/>
      <c r="BN52" s="341"/>
      <c r="BO52" s="341"/>
      <c r="BP52" s="341"/>
      <c r="BQ52" s="341"/>
      <c r="BR52" s="341"/>
      <c r="BS52" s="341"/>
      <c r="BT52" s="341"/>
      <c r="BU52" s="341"/>
      <c r="BV52" s="341"/>
      <c r="BW52" s="341"/>
      <c r="BX52" s="341"/>
      <c r="BY52" s="341"/>
      <c r="BZ52" s="341"/>
      <c r="CA52" s="341"/>
      <c r="CB52" s="341"/>
      <c r="CC52" s="341"/>
      <c r="CD52" s="341"/>
      <c r="CE52" s="341"/>
      <c r="CF52" s="341"/>
      <c r="CG52" s="341"/>
      <c r="CH52" s="341"/>
      <c r="CI52" s="341"/>
      <c r="CJ52" s="341"/>
      <c r="CK52" s="341"/>
      <c r="CL52" s="341"/>
      <c r="CM52" s="341"/>
      <c r="CN52" s="341"/>
      <c r="CO52" s="341"/>
      <c r="CP52" s="341"/>
      <c r="CQ52" s="341"/>
      <c r="CR52" s="341"/>
      <c r="CS52" s="341"/>
      <c r="CT52" s="341"/>
      <c r="CU52" s="341"/>
      <c r="CV52" s="341"/>
      <c r="CW52" s="341"/>
      <c r="CX52" s="341"/>
      <c r="CY52" s="341"/>
    </row>
    <row r="53" spans="1:103" s="288" customFormat="1" ht="31.5" customHeight="1">
      <c r="A53" s="360">
        <v>24</v>
      </c>
      <c r="B53" s="359"/>
      <c r="C53" s="14" t="s">
        <v>136</v>
      </c>
      <c r="D53" s="548" t="s">
        <v>337</v>
      </c>
      <c r="E53" s="347"/>
      <c r="F53" s="356"/>
      <c r="G53" s="347"/>
      <c r="H53" s="356"/>
      <c r="I53" s="546">
        <v>9</v>
      </c>
      <c r="J53" s="550">
        <f>'FORMAT 1'!E43</f>
        <v>3760000</v>
      </c>
      <c r="K53" s="537">
        <v>2</v>
      </c>
      <c r="L53" s="680">
        <v>1960000</v>
      </c>
      <c r="M53" s="537"/>
      <c r="N53" s="675"/>
      <c r="O53" s="537"/>
      <c r="P53" s="547"/>
      <c r="Q53" s="537"/>
      <c r="R53" s="547"/>
      <c r="S53" s="545"/>
      <c r="T53" s="544"/>
      <c r="U53" s="543"/>
      <c r="V53" s="348"/>
      <c r="W53" s="347"/>
      <c r="X53" s="346"/>
      <c r="Y53" s="542"/>
      <c r="Z53" s="541"/>
      <c r="AA53" s="343"/>
      <c r="AB53" s="342"/>
      <c r="AC53" s="788"/>
      <c r="AD53" s="979">
        <v>0</v>
      </c>
      <c r="AE53" s="341"/>
      <c r="AF53" s="341"/>
      <c r="AG53" s="341"/>
      <c r="AH53" s="341"/>
      <c r="AI53" s="341"/>
      <c r="AJ53" s="980"/>
      <c r="AK53" s="341"/>
      <c r="AL53" s="341"/>
      <c r="AM53" s="341"/>
      <c r="AN53" s="341"/>
      <c r="AO53" s="341"/>
      <c r="AP53" s="987">
        <f>(J53-T53-AD53)</f>
        <v>3760000</v>
      </c>
      <c r="AQ53" s="341"/>
      <c r="AR53" s="341"/>
      <c r="AS53" s="341"/>
      <c r="AT53" s="341"/>
      <c r="AU53" s="341"/>
      <c r="AV53" s="341"/>
      <c r="AW53" s="341"/>
      <c r="AX53" s="341"/>
      <c r="AY53" s="341"/>
      <c r="AZ53" s="341"/>
      <c r="BA53" s="341"/>
      <c r="BB53" s="341"/>
      <c r="BC53" s="341"/>
      <c r="BD53" s="341"/>
      <c r="BE53" s="341"/>
      <c r="BF53" s="341"/>
      <c r="BG53" s="341"/>
      <c r="BH53" s="341"/>
      <c r="BI53" s="341"/>
      <c r="BJ53" s="341"/>
      <c r="BK53" s="341"/>
      <c r="BL53" s="341"/>
      <c r="BM53" s="341"/>
      <c r="BN53" s="341"/>
      <c r="BO53" s="341"/>
      <c r="BP53" s="341"/>
      <c r="BQ53" s="341"/>
      <c r="BR53" s="341"/>
      <c r="BS53" s="341"/>
      <c r="BT53" s="341"/>
      <c r="BU53" s="341"/>
      <c r="BV53" s="341"/>
      <c r="BW53" s="341"/>
      <c r="BX53" s="341"/>
      <c r="BY53" s="341"/>
      <c r="BZ53" s="341"/>
      <c r="CA53" s="341"/>
      <c r="CB53" s="341"/>
      <c r="CC53" s="341"/>
      <c r="CD53" s="341"/>
      <c r="CE53" s="341"/>
      <c r="CF53" s="341"/>
      <c r="CG53" s="341"/>
      <c r="CH53" s="341"/>
      <c r="CI53" s="341"/>
      <c r="CJ53" s="341"/>
      <c r="CK53" s="341"/>
      <c r="CL53" s="341"/>
      <c r="CM53" s="341"/>
      <c r="CN53" s="341"/>
      <c r="CO53" s="341"/>
      <c r="CP53" s="341"/>
      <c r="CQ53" s="341"/>
      <c r="CR53" s="341"/>
      <c r="CS53" s="341"/>
      <c r="CT53" s="341"/>
      <c r="CU53" s="341"/>
      <c r="CV53" s="341"/>
      <c r="CW53" s="341"/>
      <c r="CX53" s="341"/>
      <c r="CY53" s="341"/>
    </row>
    <row r="54" spans="1:103" s="288" customFormat="1" ht="45" customHeight="1">
      <c r="A54" s="481">
        <v>25</v>
      </c>
      <c r="B54" s="480"/>
      <c r="C54" s="14" t="s">
        <v>137</v>
      </c>
      <c r="D54" s="539" t="s">
        <v>336</v>
      </c>
      <c r="E54" s="470"/>
      <c r="F54" s="477"/>
      <c r="G54" s="470"/>
      <c r="H54" s="477"/>
      <c r="I54" s="475">
        <v>5</v>
      </c>
      <c r="J54" s="550">
        <f>'FORMAT 1'!E44</f>
        <v>20000000</v>
      </c>
      <c r="K54" s="538">
        <v>1</v>
      </c>
      <c r="L54" s="678">
        <v>0</v>
      </c>
      <c r="M54" s="538"/>
      <c r="N54" s="353"/>
      <c r="O54" s="538"/>
      <c r="P54" s="353"/>
      <c r="Q54" s="538"/>
      <c r="R54" s="353"/>
      <c r="S54" s="537"/>
      <c r="T54" s="473"/>
      <c r="U54" s="472"/>
      <c r="V54" s="471"/>
      <c r="W54" s="470"/>
      <c r="X54" s="469"/>
      <c r="Y54" s="345"/>
      <c r="Z54" s="344"/>
      <c r="AA54" s="468"/>
      <c r="AB54" s="467"/>
      <c r="AC54" s="788"/>
      <c r="AD54" s="979">
        <v>370700</v>
      </c>
      <c r="AE54" s="341"/>
      <c r="AF54" s="341"/>
      <c r="AG54" s="341"/>
      <c r="AH54" s="341"/>
      <c r="AI54" s="341"/>
      <c r="AJ54" s="980"/>
      <c r="AK54" s="341"/>
      <c r="AL54" s="341"/>
      <c r="AM54" s="341"/>
      <c r="AN54" s="341"/>
      <c r="AO54" s="341"/>
      <c r="AP54" s="987">
        <f>(J54-T54-AD54)</f>
        <v>19629300</v>
      </c>
      <c r="AQ54" s="341"/>
      <c r="AR54" s="341"/>
      <c r="AS54" s="341"/>
      <c r="AT54" s="341"/>
      <c r="AU54" s="341"/>
      <c r="AV54" s="341"/>
      <c r="AW54" s="341"/>
      <c r="AX54" s="341"/>
      <c r="AY54" s="341"/>
      <c r="AZ54" s="341"/>
      <c r="BA54" s="341"/>
      <c r="BB54" s="341"/>
      <c r="BC54" s="341"/>
      <c r="BD54" s="341"/>
      <c r="BE54" s="341"/>
      <c r="BF54" s="341"/>
      <c r="BG54" s="341"/>
      <c r="BH54" s="341"/>
      <c r="BI54" s="341"/>
      <c r="BJ54" s="341"/>
      <c r="BK54" s="341"/>
      <c r="BL54" s="341"/>
      <c r="BM54" s="341"/>
      <c r="BN54" s="341"/>
      <c r="BO54" s="341"/>
      <c r="BP54" s="341"/>
      <c r="BQ54" s="341"/>
      <c r="BR54" s="341"/>
      <c r="BS54" s="341"/>
      <c r="BT54" s="341"/>
      <c r="BU54" s="341"/>
      <c r="BV54" s="341"/>
      <c r="BW54" s="341"/>
      <c r="BX54" s="341"/>
      <c r="BY54" s="341"/>
      <c r="BZ54" s="341"/>
      <c r="CA54" s="341"/>
      <c r="CB54" s="341"/>
      <c r="CC54" s="341"/>
      <c r="CD54" s="341"/>
      <c r="CE54" s="341"/>
      <c r="CF54" s="341"/>
      <c r="CG54" s="341"/>
      <c r="CH54" s="341"/>
      <c r="CI54" s="341"/>
      <c r="CJ54" s="341"/>
      <c r="CK54" s="341"/>
      <c r="CL54" s="341"/>
      <c r="CM54" s="341"/>
      <c r="CN54" s="341"/>
      <c r="CO54" s="341"/>
      <c r="CP54" s="341"/>
      <c r="CQ54" s="341"/>
      <c r="CR54" s="341"/>
      <c r="CS54" s="341"/>
      <c r="CT54" s="341"/>
      <c r="CU54" s="341"/>
      <c r="CV54" s="341"/>
      <c r="CW54" s="341"/>
      <c r="CX54" s="341"/>
      <c r="CY54" s="341"/>
    </row>
    <row r="55" spans="1:103" s="288" customFormat="1" ht="23.15" customHeight="1">
      <c r="A55" s="340"/>
      <c r="B55" s="339"/>
      <c r="C55" s="338"/>
      <c r="D55" s="338"/>
      <c r="E55" s="337"/>
      <c r="F55" s="327"/>
      <c r="G55" s="337"/>
      <c r="H55" s="336"/>
      <c r="I55" s="466"/>
      <c r="J55" s="334">
        <f>SUM(J52:J54)</f>
        <v>44960000</v>
      </c>
      <c r="K55" s="536"/>
      <c r="L55" s="535"/>
      <c r="M55" s="534"/>
      <c r="N55" s="535"/>
      <c r="O55" s="534"/>
      <c r="P55" s="535"/>
      <c r="Q55" s="534"/>
      <c r="R55" s="533"/>
      <c r="S55" s="532"/>
      <c r="T55" s="510" t="s">
        <v>20</v>
      </c>
      <c r="U55" s="330">
        <f>IFERROR(AVERAGE(U52:U54),0)</f>
        <v>0</v>
      </c>
      <c r="V55" s="329">
        <f>IFERROR((0+V52*J52+V53*J53+V54*J54)/J55,0)</f>
        <v>0</v>
      </c>
      <c r="W55" s="328"/>
      <c r="X55" s="327"/>
      <c r="Y55" s="326"/>
      <c r="Z55" s="326"/>
      <c r="AA55" s="325"/>
      <c r="AB55" s="324"/>
      <c r="AC55" s="788"/>
      <c r="AD55" s="979"/>
      <c r="AE55" s="341"/>
      <c r="AF55" s="341"/>
      <c r="AG55" s="341"/>
      <c r="AH55" s="341"/>
      <c r="AI55" s="341"/>
      <c r="AJ55" s="980"/>
      <c r="AK55" s="341"/>
      <c r="AL55" s="341"/>
      <c r="AM55" s="341"/>
      <c r="AN55" s="341"/>
      <c r="AO55" s="341"/>
      <c r="AP55" s="341"/>
      <c r="AQ55" s="341"/>
      <c r="AR55" s="341"/>
      <c r="AS55" s="341"/>
      <c r="AT55" s="341"/>
      <c r="AU55" s="341"/>
      <c r="AV55" s="341"/>
      <c r="AW55" s="341"/>
      <c r="AX55" s="341"/>
      <c r="AY55" s="341"/>
      <c r="AZ55" s="341"/>
      <c r="BA55" s="341"/>
      <c r="BB55" s="341"/>
      <c r="BC55" s="341"/>
      <c r="BD55" s="341"/>
      <c r="BE55" s="341"/>
      <c r="BF55" s="341"/>
      <c r="BG55" s="341"/>
      <c r="BH55" s="341"/>
      <c r="BI55" s="341"/>
      <c r="BJ55" s="341"/>
      <c r="BK55" s="341"/>
      <c r="BL55" s="341"/>
      <c r="BM55" s="341"/>
      <c r="BN55" s="341"/>
      <c r="BO55" s="341"/>
      <c r="BP55" s="341"/>
      <c r="BQ55" s="341"/>
      <c r="BR55" s="341"/>
      <c r="BS55" s="341"/>
      <c r="BT55" s="341"/>
      <c r="BU55" s="341"/>
      <c r="BV55" s="341"/>
      <c r="BW55" s="341"/>
      <c r="BX55" s="341"/>
      <c r="BY55" s="341"/>
      <c r="BZ55" s="341"/>
      <c r="CA55" s="341"/>
      <c r="CB55" s="341"/>
      <c r="CC55" s="341"/>
      <c r="CD55" s="341"/>
      <c r="CE55" s="341"/>
      <c r="CF55" s="341"/>
      <c r="CG55" s="341"/>
      <c r="CH55" s="341"/>
      <c r="CI55" s="341"/>
      <c r="CJ55" s="341"/>
      <c r="CK55" s="341"/>
      <c r="CL55" s="341"/>
      <c r="CM55" s="341"/>
      <c r="CN55" s="341"/>
      <c r="CO55" s="341"/>
      <c r="CP55" s="341"/>
      <c r="CQ55" s="341"/>
      <c r="CR55" s="341"/>
      <c r="CS55" s="341"/>
      <c r="CT55" s="341"/>
      <c r="CU55" s="341"/>
      <c r="CV55" s="341"/>
      <c r="CW55" s="341"/>
      <c r="CX55" s="341"/>
      <c r="CY55" s="341"/>
    </row>
    <row r="56" spans="1:103" s="288" customFormat="1" ht="25.5" customHeight="1" thickBot="1">
      <c r="A56" s="323"/>
      <c r="B56" s="322"/>
      <c r="C56" s="321"/>
      <c r="D56" s="321"/>
      <c r="E56" s="320"/>
      <c r="F56" s="310"/>
      <c r="G56" s="320"/>
      <c r="H56" s="319"/>
      <c r="I56" s="509"/>
      <c r="J56" s="310"/>
      <c r="K56" s="531"/>
      <c r="L56" s="529"/>
      <c r="M56" s="530"/>
      <c r="N56" s="529"/>
      <c r="O56" s="530"/>
      <c r="P56" s="529"/>
      <c r="Q56" s="530"/>
      <c r="R56" s="529"/>
      <c r="S56" s="528"/>
      <c r="T56" s="508" t="s">
        <v>21</v>
      </c>
      <c r="U56" s="313" t="str">
        <f>IF(U55&gt;0.9,"Sangat Tinggi",IF(U55&gt;0.75,"Tinggi",IF(U55&gt;0.65,"Sedang",IF(U55&gt;0.5,"Rendah","Sangat Rendah"))))</f>
        <v>Sangat Rendah</v>
      </c>
      <c r="V56" s="312" t="str">
        <f>IF(V55&gt;0.9,"Sangat Tinggi",IF(V55&gt;0.75,"Tinggi",IF(V55&gt;0.65,"Sedang",IF(V55&gt;0.5,"Rendah","Sangat Rendah"))))</f>
        <v>Sangat Rendah</v>
      </c>
      <c r="W56" s="311"/>
      <c r="X56" s="310"/>
      <c r="Y56" s="309"/>
      <c r="Z56" s="309"/>
      <c r="AA56" s="308"/>
      <c r="AB56" s="307"/>
      <c r="AC56" s="788"/>
      <c r="AD56" s="979"/>
      <c r="AE56" s="341"/>
      <c r="AF56" s="341"/>
      <c r="AG56" s="341"/>
      <c r="AH56" s="341"/>
      <c r="AI56" s="341"/>
      <c r="AJ56" s="980"/>
      <c r="AK56" s="341"/>
      <c r="AL56" s="341"/>
      <c r="AM56" s="341"/>
      <c r="AN56" s="341"/>
      <c r="AO56" s="341"/>
      <c r="AP56" s="341"/>
      <c r="AQ56" s="341"/>
      <c r="AR56" s="341"/>
      <c r="AS56" s="341"/>
      <c r="AT56" s="341"/>
      <c r="AU56" s="341"/>
      <c r="AV56" s="341"/>
      <c r="AW56" s="341"/>
      <c r="AX56" s="341"/>
      <c r="AY56" s="341"/>
      <c r="AZ56" s="341"/>
      <c r="BA56" s="341"/>
      <c r="BB56" s="341"/>
      <c r="BC56" s="341"/>
      <c r="BD56" s="341"/>
      <c r="BE56" s="341"/>
      <c r="BF56" s="341"/>
      <c r="BG56" s="341"/>
      <c r="BH56" s="341"/>
      <c r="BI56" s="341"/>
      <c r="BJ56" s="341"/>
      <c r="BK56" s="341"/>
      <c r="BL56" s="341"/>
      <c r="BM56" s="341"/>
      <c r="BN56" s="341"/>
      <c r="BO56" s="341"/>
      <c r="BP56" s="341"/>
      <c r="BQ56" s="341"/>
      <c r="BR56" s="341"/>
      <c r="BS56" s="341"/>
      <c r="BT56" s="341"/>
      <c r="BU56" s="341"/>
      <c r="BV56" s="341"/>
      <c r="BW56" s="341"/>
      <c r="BX56" s="341"/>
      <c r="BY56" s="341"/>
      <c r="BZ56" s="341"/>
      <c r="CA56" s="341"/>
      <c r="CB56" s="341"/>
      <c r="CC56" s="341"/>
      <c r="CD56" s="341"/>
      <c r="CE56" s="341"/>
      <c r="CF56" s="341"/>
      <c r="CG56" s="341"/>
      <c r="CH56" s="341"/>
      <c r="CI56" s="341"/>
      <c r="CJ56" s="341"/>
      <c r="CK56" s="341"/>
      <c r="CL56" s="341"/>
      <c r="CM56" s="341"/>
      <c r="CN56" s="341"/>
      <c r="CO56" s="341"/>
      <c r="CP56" s="341"/>
      <c r="CQ56" s="341"/>
      <c r="CR56" s="341"/>
      <c r="CS56" s="341"/>
      <c r="CT56" s="341"/>
      <c r="CU56" s="341"/>
      <c r="CV56" s="341"/>
      <c r="CW56" s="341"/>
      <c r="CX56" s="341"/>
      <c r="CY56" s="341"/>
    </row>
    <row r="57" spans="1:103" s="288" customFormat="1" ht="17.25" customHeight="1" thickTop="1" thickBot="1">
      <c r="A57" s="398"/>
      <c r="B57" s="397"/>
      <c r="C57" s="527"/>
      <c r="D57" s="523"/>
      <c r="E57" s="525"/>
      <c r="F57" s="526"/>
      <c r="G57" s="525"/>
      <c r="H57" s="524"/>
      <c r="I57" s="523"/>
      <c r="J57" s="521"/>
      <c r="K57" s="522"/>
      <c r="L57" s="521"/>
      <c r="M57" s="520"/>
      <c r="N57" s="521"/>
      <c r="O57" s="520"/>
      <c r="P57" s="521"/>
      <c r="Q57" s="520"/>
      <c r="R57" s="519"/>
      <c r="S57" s="498"/>
      <c r="T57" s="519"/>
      <c r="U57" s="518"/>
      <c r="V57" s="517"/>
      <c r="W57" s="395"/>
      <c r="X57" s="382"/>
      <c r="Y57" s="381"/>
      <c r="Z57" s="381"/>
      <c r="AA57" s="380"/>
      <c r="AB57" s="379"/>
      <c r="AC57" s="788"/>
      <c r="AD57" s="979"/>
      <c r="AE57" s="341"/>
      <c r="AF57" s="341"/>
      <c r="AG57" s="341"/>
      <c r="AH57" s="341"/>
      <c r="AI57" s="341"/>
      <c r="AJ57" s="980"/>
      <c r="AK57" s="341"/>
      <c r="AL57" s="341"/>
      <c r="AM57" s="341"/>
      <c r="AN57" s="341"/>
      <c r="AO57" s="341"/>
      <c r="AP57" s="341"/>
      <c r="AQ57" s="341"/>
      <c r="AR57" s="341"/>
      <c r="AS57" s="341"/>
      <c r="AT57" s="341"/>
      <c r="AU57" s="341"/>
      <c r="AV57" s="341"/>
      <c r="AW57" s="341"/>
      <c r="AX57" s="341"/>
      <c r="AY57" s="341"/>
      <c r="AZ57" s="341"/>
      <c r="BA57" s="341"/>
      <c r="BB57" s="341"/>
      <c r="BC57" s="341"/>
      <c r="BD57" s="341"/>
      <c r="BE57" s="341"/>
      <c r="BF57" s="341"/>
      <c r="BG57" s="341"/>
      <c r="BH57" s="341"/>
      <c r="BI57" s="341"/>
      <c r="BJ57" s="341"/>
      <c r="BK57" s="341"/>
      <c r="BL57" s="341"/>
      <c r="BM57" s="341"/>
      <c r="BN57" s="341"/>
      <c r="BO57" s="341"/>
      <c r="BP57" s="341"/>
      <c r="BQ57" s="341"/>
      <c r="BR57" s="341"/>
      <c r="BS57" s="341"/>
      <c r="BT57" s="341"/>
      <c r="BU57" s="341"/>
      <c r="BV57" s="341"/>
      <c r="BW57" s="341"/>
      <c r="BX57" s="341"/>
      <c r="BY57" s="341"/>
      <c r="BZ57" s="341"/>
      <c r="CA57" s="341"/>
      <c r="CB57" s="341"/>
      <c r="CC57" s="341"/>
      <c r="CD57" s="341"/>
      <c r="CE57" s="341"/>
      <c r="CF57" s="341"/>
      <c r="CG57" s="341"/>
      <c r="CH57" s="341"/>
      <c r="CI57" s="341"/>
      <c r="CJ57" s="341"/>
      <c r="CK57" s="341"/>
      <c r="CL57" s="341"/>
      <c r="CM57" s="341"/>
      <c r="CN57" s="341"/>
      <c r="CO57" s="341"/>
      <c r="CP57" s="341"/>
      <c r="CQ57" s="341"/>
      <c r="CR57" s="341"/>
      <c r="CS57" s="341"/>
      <c r="CT57" s="341"/>
      <c r="CU57" s="341"/>
      <c r="CV57" s="341"/>
      <c r="CW57" s="341"/>
      <c r="CX57" s="341"/>
      <c r="CY57" s="341"/>
    </row>
    <row r="58" spans="1:103" s="841" customFormat="1" ht="56.25" customHeight="1" thickTop="1" thickBot="1">
      <c r="A58" s="822" t="s">
        <v>335</v>
      </c>
      <c r="B58" s="823"/>
      <c r="C58" s="824" t="s">
        <v>138</v>
      </c>
      <c r="D58" s="825" t="s">
        <v>334</v>
      </c>
      <c r="E58" s="826"/>
      <c r="F58" s="827"/>
      <c r="G58" s="826"/>
      <c r="H58" s="827"/>
      <c r="I58" s="828">
        <v>100</v>
      </c>
      <c r="J58" s="829">
        <f>J59+J61</f>
        <v>15054500</v>
      </c>
      <c r="K58" s="830">
        <v>0</v>
      </c>
      <c r="L58" s="829">
        <v>0</v>
      </c>
      <c r="M58" s="830"/>
      <c r="N58" s="831"/>
      <c r="O58" s="830"/>
      <c r="P58" s="829"/>
      <c r="Q58" s="832"/>
      <c r="R58" s="829"/>
      <c r="S58" s="833"/>
      <c r="T58" s="829"/>
      <c r="U58" s="834"/>
      <c r="V58" s="835"/>
      <c r="W58" s="826"/>
      <c r="X58" s="836"/>
      <c r="Y58" s="837"/>
      <c r="Z58" s="838"/>
      <c r="AA58" s="839"/>
      <c r="AB58" s="840"/>
      <c r="AC58" s="788"/>
      <c r="AD58" s="979"/>
      <c r="AE58" s="341"/>
      <c r="AF58" s="341"/>
      <c r="AG58" s="341"/>
      <c r="AH58" s="341"/>
      <c r="AI58" s="341"/>
      <c r="AJ58" s="980"/>
      <c r="AK58" s="341"/>
      <c r="AL58" s="341"/>
      <c r="AM58" s="341"/>
      <c r="AN58" s="341"/>
      <c r="AO58" s="341"/>
      <c r="AP58" s="341"/>
      <c r="AQ58" s="341"/>
      <c r="AR58" s="341"/>
      <c r="AS58" s="341"/>
      <c r="AT58" s="341"/>
      <c r="AU58" s="341"/>
      <c r="AV58" s="341"/>
      <c r="AW58" s="341"/>
      <c r="AX58" s="341"/>
      <c r="AY58" s="341"/>
      <c r="AZ58" s="341"/>
      <c r="BA58" s="341"/>
      <c r="BB58" s="341"/>
      <c r="BC58" s="341"/>
      <c r="BD58" s="341"/>
      <c r="BE58" s="341"/>
      <c r="BF58" s="341"/>
      <c r="BG58" s="341"/>
      <c r="BH58" s="341"/>
      <c r="BI58" s="341"/>
      <c r="BJ58" s="341"/>
      <c r="BK58" s="341"/>
      <c r="BL58" s="341"/>
      <c r="BM58" s="341"/>
      <c r="BN58" s="341"/>
      <c r="BO58" s="341"/>
      <c r="BP58" s="341"/>
      <c r="BQ58" s="341"/>
      <c r="BR58" s="341"/>
      <c r="BS58" s="341"/>
      <c r="BT58" s="341"/>
      <c r="BU58" s="341"/>
      <c r="BV58" s="341"/>
      <c r="BW58" s="341"/>
      <c r="BX58" s="341"/>
      <c r="BY58" s="341"/>
      <c r="BZ58" s="341"/>
      <c r="CA58" s="341"/>
      <c r="CB58" s="341"/>
      <c r="CC58" s="341"/>
      <c r="CD58" s="341"/>
      <c r="CE58" s="341"/>
      <c r="CF58" s="341"/>
      <c r="CG58" s="341"/>
      <c r="CH58" s="341"/>
      <c r="CI58" s="341"/>
      <c r="CJ58" s="341"/>
      <c r="CK58" s="341"/>
      <c r="CL58" s="341"/>
      <c r="CM58" s="341"/>
      <c r="CN58" s="341"/>
      <c r="CO58" s="341"/>
      <c r="CP58" s="341"/>
      <c r="CQ58" s="341"/>
      <c r="CR58" s="341"/>
      <c r="CS58" s="341"/>
      <c r="CT58" s="341"/>
      <c r="CU58" s="341"/>
      <c r="CV58" s="341"/>
      <c r="CW58" s="341"/>
      <c r="CX58" s="341"/>
      <c r="CY58" s="341"/>
    </row>
    <row r="59" spans="1:103" s="874" customFormat="1" ht="53.25" customHeight="1" thickTop="1">
      <c r="A59" s="939">
        <v>9</v>
      </c>
      <c r="B59" s="940"/>
      <c r="C59" s="941" t="s">
        <v>49</v>
      </c>
      <c r="D59" s="942" t="s">
        <v>332</v>
      </c>
      <c r="E59" s="943"/>
      <c r="F59" s="944">
        <v>0</v>
      </c>
      <c r="G59" s="943"/>
      <c r="H59" s="944"/>
      <c r="I59" s="945">
        <v>100</v>
      </c>
      <c r="J59" s="946">
        <f>J60</f>
        <v>8485500</v>
      </c>
      <c r="K59" s="882" t="str">
        <f>K60</f>
        <v>0</v>
      </c>
      <c r="L59" s="947">
        <v>0</v>
      </c>
      <c r="M59" s="948"/>
      <c r="N59" s="949"/>
      <c r="O59" s="948"/>
      <c r="P59" s="949"/>
      <c r="Q59" s="948"/>
      <c r="R59" s="949"/>
      <c r="S59" s="894"/>
      <c r="T59" s="992">
        <f>L59</f>
        <v>0</v>
      </c>
      <c r="U59" s="951"/>
      <c r="V59" s="952"/>
      <c r="W59" s="953"/>
      <c r="X59" s="954"/>
      <c r="Y59" s="955"/>
      <c r="Z59" s="956"/>
      <c r="AA59" s="957"/>
      <c r="AB59" s="958"/>
      <c r="AC59" s="788"/>
      <c r="AD59" s="979"/>
      <c r="AE59" s="341"/>
      <c r="AF59" s="341"/>
      <c r="AG59" s="341"/>
      <c r="AH59" s="341"/>
      <c r="AI59" s="341"/>
      <c r="AJ59" s="980"/>
      <c r="AK59" s="341"/>
      <c r="AL59" s="341"/>
      <c r="AM59" s="341"/>
      <c r="AN59" s="341"/>
      <c r="AO59" s="341"/>
      <c r="AP59" s="341"/>
      <c r="AQ59" s="341"/>
      <c r="AR59" s="341"/>
      <c r="AS59" s="341"/>
      <c r="AT59" s="341"/>
      <c r="AU59" s="341"/>
      <c r="AV59" s="341"/>
      <c r="AW59" s="341"/>
      <c r="AX59" s="341"/>
      <c r="AY59" s="341"/>
      <c r="AZ59" s="341"/>
      <c r="BA59" s="341"/>
      <c r="BB59" s="341"/>
      <c r="BC59" s="341"/>
      <c r="BD59" s="341"/>
      <c r="BE59" s="341"/>
      <c r="BF59" s="341"/>
      <c r="BG59" s="341"/>
      <c r="BH59" s="341"/>
      <c r="BI59" s="341"/>
      <c r="BJ59" s="341"/>
      <c r="BK59" s="341"/>
      <c r="BL59" s="341"/>
      <c r="BM59" s="341"/>
      <c r="BN59" s="341"/>
      <c r="BO59" s="341"/>
      <c r="BP59" s="341"/>
      <c r="BQ59" s="341"/>
      <c r="BR59" s="341"/>
      <c r="BS59" s="341"/>
      <c r="BT59" s="341"/>
      <c r="BU59" s="341"/>
      <c r="BV59" s="341"/>
      <c r="BW59" s="341"/>
      <c r="BX59" s="341"/>
      <c r="BY59" s="341"/>
      <c r="BZ59" s="341"/>
      <c r="CA59" s="341"/>
      <c r="CB59" s="341"/>
      <c r="CC59" s="341"/>
      <c r="CD59" s="341"/>
      <c r="CE59" s="341"/>
      <c r="CF59" s="341"/>
      <c r="CG59" s="341"/>
      <c r="CH59" s="341"/>
      <c r="CI59" s="341"/>
      <c r="CJ59" s="341"/>
      <c r="CK59" s="341"/>
      <c r="CL59" s="341"/>
      <c r="CM59" s="341"/>
      <c r="CN59" s="341"/>
      <c r="CO59" s="341"/>
      <c r="CP59" s="341"/>
      <c r="CQ59" s="341"/>
      <c r="CR59" s="341"/>
      <c r="CS59" s="341"/>
      <c r="CT59" s="341"/>
      <c r="CU59" s="341"/>
      <c r="CV59" s="341"/>
      <c r="CW59" s="341"/>
      <c r="CX59" s="341"/>
      <c r="CY59" s="341"/>
    </row>
    <row r="60" spans="1:103" s="288" customFormat="1" ht="47.25" customHeight="1">
      <c r="A60" s="426">
        <v>26</v>
      </c>
      <c r="B60" s="425"/>
      <c r="C60" s="447" t="s">
        <v>333</v>
      </c>
      <c r="D60" s="446" t="s">
        <v>374</v>
      </c>
      <c r="E60" s="413"/>
      <c r="F60" s="422"/>
      <c r="G60" s="413"/>
      <c r="H60" s="422"/>
      <c r="I60" s="515">
        <v>0</v>
      </c>
      <c r="J60" s="516">
        <f>'FORMAT 1'!E47</f>
        <v>8485500</v>
      </c>
      <c r="K60" s="676" t="s">
        <v>416</v>
      </c>
      <c r="L60" s="418">
        <f>'FORMAT 1'!G47</f>
        <v>0</v>
      </c>
      <c r="M60" s="515"/>
      <c r="N60" s="418"/>
      <c r="O60" s="515"/>
      <c r="P60" s="418"/>
      <c r="Q60" s="515"/>
      <c r="R60" s="417"/>
      <c r="S60" s="514"/>
      <c r="T60" s="513"/>
      <c r="U60" s="512"/>
      <c r="V60" s="511"/>
      <c r="W60" s="413"/>
      <c r="X60" s="412"/>
      <c r="Y60" s="411"/>
      <c r="Z60" s="410"/>
      <c r="AA60" s="409"/>
      <c r="AB60" s="408"/>
      <c r="AC60" s="788"/>
      <c r="AD60" s="979">
        <v>729000</v>
      </c>
      <c r="AE60" s="341"/>
      <c r="AF60" s="341"/>
      <c r="AG60" s="341"/>
      <c r="AH60" s="341"/>
      <c r="AI60" s="341"/>
      <c r="AJ60" s="980"/>
      <c r="AK60" s="341"/>
      <c r="AL60" s="341"/>
      <c r="AM60" s="341"/>
      <c r="AN60" s="341"/>
      <c r="AO60" s="341"/>
      <c r="AP60" s="987">
        <f>(J60-T60-AD60)</f>
        <v>7756500</v>
      </c>
      <c r="AQ60" s="341"/>
      <c r="AR60" s="341"/>
      <c r="AS60" s="341"/>
      <c r="AT60" s="341"/>
      <c r="AU60" s="341"/>
      <c r="AV60" s="341"/>
      <c r="AW60" s="341"/>
      <c r="AX60" s="341"/>
      <c r="AY60" s="341"/>
      <c r="AZ60" s="341"/>
      <c r="BA60" s="341"/>
      <c r="BB60" s="341"/>
      <c r="BC60" s="341"/>
      <c r="BD60" s="341"/>
      <c r="BE60" s="341"/>
      <c r="BF60" s="341"/>
      <c r="BG60" s="341"/>
      <c r="BH60" s="341"/>
      <c r="BI60" s="341"/>
      <c r="BJ60" s="341"/>
      <c r="BK60" s="341"/>
      <c r="BL60" s="341"/>
      <c r="BM60" s="341"/>
      <c r="BN60" s="341"/>
      <c r="BO60" s="341"/>
      <c r="BP60" s="341"/>
      <c r="BQ60" s="341"/>
      <c r="BR60" s="341"/>
      <c r="BS60" s="341"/>
      <c r="BT60" s="341"/>
      <c r="BU60" s="341"/>
      <c r="BV60" s="341"/>
      <c r="BW60" s="341"/>
      <c r="BX60" s="341"/>
      <c r="BY60" s="341"/>
      <c r="BZ60" s="341"/>
      <c r="CA60" s="341"/>
      <c r="CB60" s="341"/>
      <c r="CC60" s="341"/>
      <c r="CD60" s="341"/>
      <c r="CE60" s="341"/>
      <c r="CF60" s="341"/>
      <c r="CG60" s="341"/>
      <c r="CH60" s="341"/>
      <c r="CI60" s="341"/>
      <c r="CJ60" s="341"/>
      <c r="CK60" s="341"/>
      <c r="CL60" s="341"/>
      <c r="CM60" s="341"/>
      <c r="CN60" s="341"/>
      <c r="CO60" s="341"/>
      <c r="CP60" s="341"/>
      <c r="CQ60" s="341"/>
      <c r="CR60" s="341"/>
      <c r="CS60" s="341"/>
      <c r="CT60" s="341"/>
      <c r="CU60" s="341"/>
      <c r="CV60" s="341"/>
      <c r="CW60" s="341"/>
      <c r="CX60" s="341"/>
      <c r="CY60" s="341"/>
    </row>
    <row r="61" spans="1:103" s="874" customFormat="1" ht="53.25" customHeight="1">
      <c r="A61" s="939">
        <v>10</v>
      </c>
      <c r="B61" s="940"/>
      <c r="C61" s="941" t="s">
        <v>156</v>
      </c>
      <c r="D61" s="942" t="s">
        <v>332</v>
      </c>
      <c r="E61" s="943"/>
      <c r="F61" s="944">
        <v>0</v>
      </c>
      <c r="G61" s="943"/>
      <c r="H61" s="944"/>
      <c r="I61" s="945">
        <v>100</v>
      </c>
      <c r="J61" s="946">
        <f>J62</f>
        <v>6569000</v>
      </c>
      <c r="K61" s="959">
        <f>K62</f>
        <v>1</v>
      </c>
      <c r="L61" s="946">
        <f>L62</f>
        <v>0</v>
      </c>
      <c r="M61" s="948"/>
      <c r="N61" s="960"/>
      <c r="O61" s="948"/>
      <c r="P61" s="946"/>
      <c r="Q61" s="948"/>
      <c r="R61" s="946"/>
      <c r="S61" s="894"/>
      <c r="T61" s="950"/>
      <c r="U61" s="961"/>
      <c r="V61" s="952"/>
      <c r="W61" s="953"/>
      <c r="X61" s="954"/>
      <c r="Y61" s="955"/>
      <c r="Z61" s="956"/>
      <c r="AA61" s="957"/>
      <c r="AB61" s="958"/>
      <c r="AC61" s="788"/>
      <c r="AD61" s="979"/>
      <c r="AE61" s="341"/>
      <c r="AF61" s="341"/>
      <c r="AG61" s="341"/>
      <c r="AH61" s="341"/>
      <c r="AI61" s="341"/>
      <c r="AJ61" s="980"/>
      <c r="AK61" s="341"/>
      <c r="AL61" s="341"/>
      <c r="AM61" s="341"/>
      <c r="AN61" s="341"/>
      <c r="AO61" s="341"/>
      <c r="AP61" s="341"/>
      <c r="AQ61" s="341"/>
      <c r="AR61" s="341"/>
      <c r="AS61" s="341"/>
      <c r="AT61" s="341"/>
      <c r="AU61" s="341"/>
      <c r="AV61" s="341"/>
      <c r="AW61" s="341"/>
      <c r="AX61" s="341"/>
      <c r="AY61" s="341"/>
      <c r="AZ61" s="341"/>
      <c r="BA61" s="341"/>
      <c r="BB61" s="341"/>
      <c r="BC61" s="341"/>
      <c r="BD61" s="341"/>
      <c r="BE61" s="341"/>
      <c r="BF61" s="341"/>
      <c r="BG61" s="341"/>
      <c r="BH61" s="341"/>
      <c r="BI61" s="341"/>
      <c r="BJ61" s="341"/>
      <c r="BK61" s="341"/>
      <c r="BL61" s="341"/>
      <c r="BM61" s="341"/>
      <c r="BN61" s="341"/>
      <c r="BO61" s="341"/>
      <c r="BP61" s="341"/>
      <c r="BQ61" s="341"/>
      <c r="BR61" s="341"/>
      <c r="BS61" s="341"/>
      <c r="BT61" s="341"/>
      <c r="BU61" s="341"/>
      <c r="BV61" s="341"/>
      <c r="BW61" s="341"/>
      <c r="BX61" s="341"/>
      <c r="BY61" s="341"/>
      <c r="BZ61" s="341"/>
      <c r="CA61" s="341"/>
      <c r="CB61" s="341"/>
      <c r="CC61" s="341"/>
      <c r="CD61" s="341"/>
      <c r="CE61" s="341"/>
      <c r="CF61" s="341"/>
      <c r="CG61" s="341"/>
      <c r="CH61" s="341"/>
      <c r="CI61" s="341"/>
      <c r="CJ61" s="341"/>
      <c r="CK61" s="341"/>
      <c r="CL61" s="341"/>
      <c r="CM61" s="341"/>
      <c r="CN61" s="341"/>
      <c r="CO61" s="341"/>
      <c r="CP61" s="341"/>
      <c r="CQ61" s="341"/>
      <c r="CR61" s="341"/>
      <c r="CS61" s="341"/>
      <c r="CT61" s="341"/>
      <c r="CU61" s="341"/>
      <c r="CV61" s="341"/>
      <c r="CW61" s="341"/>
      <c r="CX61" s="341"/>
      <c r="CY61" s="341"/>
    </row>
    <row r="62" spans="1:103" s="288" customFormat="1" ht="73.5" customHeight="1">
      <c r="A62" s="426">
        <v>27</v>
      </c>
      <c r="B62" s="425"/>
      <c r="C62" s="447" t="s">
        <v>157</v>
      </c>
      <c r="D62" s="446" t="s">
        <v>375</v>
      </c>
      <c r="E62" s="413"/>
      <c r="F62" s="422"/>
      <c r="G62" s="413"/>
      <c r="H62" s="422"/>
      <c r="I62" s="515">
        <v>4</v>
      </c>
      <c r="J62" s="516">
        <f>'FORMAT 1'!E49</f>
        <v>6569000</v>
      </c>
      <c r="K62" s="676">
        <v>1</v>
      </c>
      <c r="L62" s="353">
        <v>0</v>
      </c>
      <c r="M62" s="515"/>
      <c r="N62" s="418"/>
      <c r="O62" s="515"/>
      <c r="P62" s="418"/>
      <c r="Q62" s="515"/>
      <c r="R62" s="418"/>
      <c r="S62" s="514"/>
      <c r="T62" s="671">
        <f>L62</f>
        <v>0</v>
      </c>
      <c r="U62" s="512"/>
      <c r="V62" s="511"/>
      <c r="W62" s="413"/>
      <c r="X62" s="412"/>
      <c r="Y62" s="411"/>
      <c r="Z62" s="410"/>
      <c r="AA62" s="409"/>
      <c r="AB62" s="408"/>
      <c r="AC62" s="788"/>
      <c r="AD62" s="979">
        <v>90000</v>
      </c>
      <c r="AE62" s="341"/>
      <c r="AF62" s="341"/>
      <c r="AG62" s="341"/>
      <c r="AH62" s="341"/>
      <c r="AI62" s="341"/>
      <c r="AJ62" s="980"/>
      <c r="AK62" s="341"/>
      <c r="AL62" s="341"/>
      <c r="AM62" s="341"/>
      <c r="AN62" s="341"/>
      <c r="AO62" s="341"/>
      <c r="AP62" s="987">
        <f>(J62-T62-AD62)</f>
        <v>6479000</v>
      </c>
      <c r="AQ62" s="341"/>
      <c r="AR62" s="341"/>
      <c r="AS62" s="341"/>
      <c r="AT62" s="341"/>
      <c r="AU62" s="341"/>
      <c r="AV62" s="341"/>
      <c r="AW62" s="341"/>
      <c r="AX62" s="341"/>
      <c r="AY62" s="341"/>
      <c r="AZ62" s="341"/>
      <c r="BA62" s="341"/>
      <c r="BB62" s="341"/>
      <c r="BC62" s="341"/>
      <c r="BD62" s="341"/>
      <c r="BE62" s="341"/>
      <c r="BF62" s="341"/>
      <c r="BG62" s="341"/>
      <c r="BH62" s="341"/>
      <c r="BI62" s="341"/>
      <c r="BJ62" s="341"/>
      <c r="BK62" s="341"/>
      <c r="BL62" s="341"/>
      <c r="BM62" s="341"/>
      <c r="BN62" s="341"/>
      <c r="BO62" s="341"/>
      <c r="BP62" s="341"/>
      <c r="BQ62" s="341"/>
      <c r="BR62" s="341"/>
      <c r="BS62" s="341"/>
      <c r="BT62" s="341"/>
      <c r="BU62" s="341"/>
      <c r="BV62" s="341"/>
      <c r="BW62" s="341"/>
      <c r="BX62" s="341"/>
      <c r="BY62" s="341"/>
      <c r="BZ62" s="341"/>
      <c r="CA62" s="341"/>
      <c r="CB62" s="341"/>
      <c r="CC62" s="341"/>
      <c r="CD62" s="341"/>
      <c r="CE62" s="341"/>
      <c r="CF62" s="341"/>
      <c r="CG62" s="341"/>
      <c r="CH62" s="341"/>
      <c r="CI62" s="341"/>
      <c r="CJ62" s="341"/>
      <c r="CK62" s="341"/>
      <c r="CL62" s="341"/>
      <c r="CM62" s="341"/>
      <c r="CN62" s="341"/>
      <c r="CO62" s="341"/>
      <c r="CP62" s="341"/>
      <c r="CQ62" s="341"/>
      <c r="CR62" s="341"/>
      <c r="CS62" s="341"/>
      <c r="CT62" s="341"/>
      <c r="CU62" s="341"/>
      <c r="CV62" s="341"/>
      <c r="CW62" s="341"/>
      <c r="CX62" s="341"/>
      <c r="CY62" s="341"/>
    </row>
    <row r="63" spans="1:103" s="288" customFormat="1" ht="23.15" customHeight="1">
      <c r="A63" s="340"/>
      <c r="B63" s="339"/>
      <c r="C63" s="338"/>
      <c r="D63" s="338"/>
      <c r="E63" s="337"/>
      <c r="F63" s="327"/>
      <c r="G63" s="337"/>
      <c r="H63" s="336"/>
      <c r="I63" s="466"/>
      <c r="J63" s="334">
        <f>J60+J62</f>
        <v>15054500</v>
      </c>
      <c r="K63" s="333"/>
      <c r="L63" s="332"/>
      <c r="M63" s="407"/>
      <c r="N63" s="332"/>
      <c r="O63" s="407"/>
      <c r="P63" s="332"/>
      <c r="Q63" s="407"/>
      <c r="R63" s="406"/>
      <c r="S63" s="405"/>
      <c r="T63" s="510" t="s">
        <v>20</v>
      </c>
      <c r="U63" s="330">
        <f>IFERROR(AVERAGE(U60:U62),0)</f>
        <v>0</v>
      </c>
      <c r="V63" s="329">
        <f>IFERROR((0+V60*J60+V62*J62)/J63,0)</f>
        <v>0</v>
      </c>
      <c r="W63" s="328"/>
      <c r="X63" s="327"/>
      <c r="Y63" s="326"/>
      <c r="Z63" s="326"/>
      <c r="AA63" s="325"/>
      <c r="AB63" s="324"/>
      <c r="AC63" s="788"/>
      <c r="AD63" s="979"/>
      <c r="AE63" s="341"/>
      <c r="AF63" s="341"/>
      <c r="AG63" s="341"/>
      <c r="AH63" s="341"/>
      <c r="AI63" s="341"/>
      <c r="AJ63" s="980"/>
      <c r="AK63" s="341"/>
      <c r="AL63" s="341"/>
      <c r="AM63" s="341"/>
      <c r="AN63" s="341"/>
      <c r="AO63" s="341"/>
      <c r="AP63" s="341"/>
      <c r="AQ63" s="341"/>
      <c r="AR63" s="341"/>
      <c r="AS63" s="341"/>
      <c r="AT63" s="341"/>
      <c r="AU63" s="341"/>
      <c r="AV63" s="341"/>
      <c r="AW63" s="341"/>
      <c r="AX63" s="341"/>
      <c r="AY63" s="341"/>
      <c r="AZ63" s="341"/>
      <c r="BA63" s="341"/>
      <c r="BB63" s="341"/>
      <c r="BC63" s="341"/>
      <c r="BD63" s="341"/>
      <c r="BE63" s="341"/>
      <c r="BF63" s="341"/>
      <c r="BG63" s="341"/>
      <c r="BH63" s="341"/>
      <c r="BI63" s="341"/>
      <c r="BJ63" s="341"/>
      <c r="BK63" s="341"/>
      <c r="BL63" s="341"/>
      <c r="BM63" s="341"/>
      <c r="BN63" s="341"/>
      <c r="BO63" s="341"/>
      <c r="BP63" s="341"/>
      <c r="BQ63" s="341"/>
      <c r="BR63" s="341"/>
      <c r="BS63" s="341"/>
      <c r="BT63" s="341"/>
      <c r="BU63" s="341"/>
      <c r="BV63" s="341"/>
      <c r="BW63" s="341"/>
      <c r="BX63" s="341"/>
      <c r="BY63" s="341"/>
      <c r="BZ63" s="341"/>
      <c r="CA63" s="341"/>
      <c r="CB63" s="341"/>
      <c r="CC63" s="341"/>
      <c r="CD63" s="341"/>
      <c r="CE63" s="341"/>
      <c r="CF63" s="341"/>
      <c r="CG63" s="341"/>
      <c r="CH63" s="341"/>
      <c r="CI63" s="341"/>
      <c r="CJ63" s="341"/>
      <c r="CK63" s="341"/>
      <c r="CL63" s="341"/>
      <c r="CM63" s="341"/>
      <c r="CN63" s="341"/>
      <c r="CO63" s="341"/>
      <c r="CP63" s="341"/>
      <c r="CQ63" s="341"/>
      <c r="CR63" s="341"/>
      <c r="CS63" s="341"/>
      <c r="CT63" s="341"/>
      <c r="CU63" s="341"/>
      <c r="CV63" s="341"/>
      <c r="CW63" s="341"/>
      <c r="CX63" s="341"/>
      <c r="CY63" s="341"/>
    </row>
    <row r="64" spans="1:103" s="493" customFormat="1" ht="25.5" customHeight="1" thickBot="1">
      <c r="A64" s="323"/>
      <c r="B64" s="322"/>
      <c r="C64" s="321"/>
      <c r="D64" s="321"/>
      <c r="E64" s="320"/>
      <c r="F64" s="310"/>
      <c r="G64" s="320"/>
      <c r="H64" s="319"/>
      <c r="I64" s="509"/>
      <c r="J64" s="310"/>
      <c r="K64" s="316"/>
      <c r="L64" s="315"/>
      <c r="M64" s="402"/>
      <c r="N64" s="315"/>
      <c r="O64" s="402"/>
      <c r="P64" s="315"/>
      <c r="Q64" s="402"/>
      <c r="R64" s="315"/>
      <c r="S64" s="401"/>
      <c r="T64" s="508" t="s">
        <v>21</v>
      </c>
      <c r="U64" s="313" t="str">
        <f>IF(U63&gt;0.9,"Sangat Tinggi",IF(U63&gt;0.75,"Tinggi",IF(U63&gt;0.65,"Sedang",IF(U63&gt;0.5,"Rendah","Sangat Rendah"))))</f>
        <v>Sangat Rendah</v>
      </c>
      <c r="V64" s="312" t="str">
        <f>IF(V63&gt;0.9,"Sangat Tinggi",IF(V63&gt;0.75,"Tinggi",IF(V63&gt;0.65,"Sedang",IF(V63&gt;0.5,"Rendah","Sangat Rendah"))))</f>
        <v>Sangat Rendah</v>
      </c>
      <c r="W64" s="311"/>
      <c r="X64" s="310"/>
      <c r="Y64" s="309"/>
      <c r="Z64" s="309"/>
      <c r="AA64" s="308"/>
      <c r="AB64" s="307"/>
      <c r="AC64" s="788"/>
      <c r="AD64" s="982"/>
      <c r="AE64" s="494"/>
      <c r="AF64" s="494"/>
      <c r="AG64" s="494"/>
      <c r="AH64" s="494"/>
      <c r="AI64" s="494"/>
      <c r="AJ64" s="984"/>
      <c r="AK64" s="494"/>
      <c r="AL64" s="494"/>
      <c r="AM64" s="494"/>
      <c r="AN64" s="494"/>
      <c r="AO64" s="494"/>
      <c r="AP64" s="494"/>
      <c r="AQ64" s="494"/>
      <c r="AR64" s="494"/>
      <c r="AS64" s="494"/>
      <c r="AT64" s="494"/>
      <c r="AU64" s="494"/>
      <c r="AV64" s="494"/>
      <c r="AW64" s="494"/>
      <c r="AX64" s="494"/>
      <c r="AY64" s="494"/>
      <c r="AZ64" s="494"/>
      <c r="BA64" s="494"/>
      <c r="BB64" s="494"/>
      <c r="BC64" s="494"/>
      <c r="BD64" s="494"/>
      <c r="BE64" s="494"/>
      <c r="BF64" s="494"/>
      <c r="BG64" s="494"/>
      <c r="BH64" s="494"/>
      <c r="BI64" s="494"/>
      <c r="BJ64" s="494"/>
      <c r="BK64" s="494"/>
      <c r="BL64" s="494"/>
      <c r="BM64" s="494"/>
      <c r="BN64" s="494"/>
      <c r="BO64" s="494"/>
      <c r="BP64" s="494"/>
      <c r="BQ64" s="494"/>
      <c r="BR64" s="494"/>
      <c r="BS64" s="494"/>
      <c r="BT64" s="494"/>
      <c r="BU64" s="494"/>
      <c r="BV64" s="494"/>
      <c r="BW64" s="494"/>
      <c r="BX64" s="494"/>
      <c r="BY64" s="494"/>
      <c r="BZ64" s="494"/>
      <c r="CA64" s="494"/>
      <c r="CB64" s="494"/>
      <c r="CC64" s="494"/>
      <c r="CD64" s="494"/>
      <c r="CE64" s="494"/>
      <c r="CF64" s="494"/>
      <c r="CG64" s="494"/>
      <c r="CH64" s="494"/>
      <c r="CI64" s="494"/>
      <c r="CJ64" s="494"/>
      <c r="CK64" s="494"/>
      <c r="CL64" s="494"/>
      <c r="CM64" s="494"/>
      <c r="CN64" s="494"/>
      <c r="CO64" s="494"/>
      <c r="CP64" s="494"/>
      <c r="CQ64" s="494"/>
      <c r="CR64" s="494"/>
      <c r="CS64" s="494"/>
      <c r="CT64" s="494"/>
      <c r="CU64" s="494"/>
      <c r="CV64" s="494"/>
      <c r="CW64" s="494"/>
      <c r="CX64" s="494"/>
      <c r="CY64" s="494"/>
    </row>
    <row r="65" spans="1:103" s="493" customFormat="1" ht="17.25" customHeight="1" thickTop="1" thickBot="1">
      <c r="A65" s="444"/>
      <c r="B65" s="443"/>
      <c r="C65" s="442"/>
      <c r="D65" s="442"/>
      <c r="E65" s="432"/>
      <c r="F65" s="431"/>
      <c r="G65" s="441"/>
      <c r="H65" s="440"/>
      <c r="I65" s="507"/>
      <c r="J65" s="431"/>
      <c r="K65" s="439"/>
      <c r="L65" s="438"/>
      <c r="M65" s="437"/>
      <c r="N65" s="438"/>
      <c r="O65" s="437"/>
      <c r="P65" s="438"/>
      <c r="Q65" s="437"/>
      <c r="R65" s="436"/>
      <c r="S65" s="435"/>
      <c r="T65" s="506"/>
      <c r="U65" s="505"/>
      <c r="V65" s="504"/>
      <c r="W65" s="432"/>
      <c r="X65" s="431"/>
      <c r="Y65" s="430"/>
      <c r="Z65" s="430"/>
      <c r="AA65" s="429"/>
      <c r="AB65" s="428"/>
      <c r="AC65" s="788"/>
      <c r="AD65" s="982"/>
      <c r="AE65" s="494"/>
      <c r="AF65" s="494"/>
      <c r="AG65" s="494"/>
      <c r="AH65" s="494"/>
      <c r="AI65" s="494"/>
      <c r="AJ65" s="984"/>
      <c r="AK65" s="494"/>
      <c r="AL65" s="494"/>
      <c r="AM65" s="494"/>
      <c r="AN65" s="494"/>
      <c r="AO65" s="494"/>
      <c r="AP65" s="494"/>
      <c r="AQ65" s="494"/>
      <c r="AR65" s="494"/>
      <c r="AS65" s="494"/>
      <c r="AT65" s="494"/>
      <c r="AU65" s="494"/>
      <c r="AV65" s="494"/>
      <c r="AW65" s="494"/>
      <c r="AX65" s="494"/>
      <c r="AY65" s="494"/>
      <c r="AZ65" s="494"/>
      <c r="BA65" s="494"/>
      <c r="BB65" s="494"/>
      <c r="BC65" s="494"/>
      <c r="BD65" s="494"/>
      <c r="BE65" s="494"/>
      <c r="BF65" s="494"/>
      <c r="BG65" s="494"/>
      <c r="BH65" s="494"/>
      <c r="BI65" s="494"/>
      <c r="BJ65" s="494"/>
      <c r="BK65" s="494"/>
      <c r="BL65" s="494"/>
      <c r="BM65" s="494"/>
      <c r="BN65" s="494"/>
      <c r="BO65" s="494"/>
      <c r="BP65" s="494"/>
      <c r="BQ65" s="494"/>
      <c r="BR65" s="494"/>
      <c r="BS65" s="494"/>
      <c r="BT65" s="494"/>
      <c r="BU65" s="494"/>
      <c r="BV65" s="494"/>
      <c r="BW65" s="494"/>
      <c r="BX65" s="494"/>
      <c r="BY65" s="494"/>
      <c r="BZ65" s="494"/>
      <c r="CA65" s="494"/>
      <c r="CB65" s="494"/>
      <c r="CC65" s="494"/>
      <c r="CD65" s="494"/>
      <c r="CE65" s="494"/>
      <c r="CF65" s="494"/>
      <c r="CG65" s="494"/>
      <c r="CH65" s="494"/>
      <c r="CI65" s="494"/>
      <c r="CJ65" s="494"/>
      <c r="CK65" s="494"/>
      <c r="CL65" s="494"/>
      <c r="CM65" s="494"/>
      <c r="CN65" s="494"/>
      <c r="CO65" s="494"/>
      <c r="CP65" s="494"/>
      <c r="CQ65" s="494"/>
      <c r="CR65" s="494"/>
      <c r="CS65" s="494"/>
      <c r="CT65" s="494"/>
      <c r="CU65" s="494"/>
      <c r="CV65" s="494"/>
      <c r="CW65" s="494"/>
      <c r="CX65" s="494"/>
      <c r="CY65" s="494"/>
    </row>
    <row r="66" spans="1:103" s="841" customFormat="1" ht="51.75" customHeight="1" thickTop="1" thickBot="1">
      <c r="A66" s="822" t="s">
        <v>331</v>
      </c>
      <c r="B66" s="842"/>
      <c r="C66" s="824" t="s">
        <v>140</v>
      </c>
      <c r="D66" s="843" t="s">
        <v>330</v>
      </c>
      <c r="E66" s="844"/>
      <c r="F66" s="845"/>
      <c r="G66" s="844"/>
      <c r="H66" s="845"/>
      <c r="I66" s="828">
        <f>'[6]DATA REALISASI MONEV INTERNAL'!F132</f>
        <v>100</v>
      </c>
      <c r="J66" s="846">
        <f>J67</f>
        <v>71694200</v>
      </c>
      <c r="K66" s="830">
        <f>IFERROR(K67/1,"")</f>
        <v>16.666666666666664</v>
      </c>
      <c r="L66" s="846">
        <f>L67</f>
        <v>15455000</v>
      </c>
      <c r="M66" s="832"/>
      <c r="N66" s="846"/>
      <c r="O66" s="832"/>
      <c r="P66" s="846"/>
      <c r="Q66" s="832"/>
      <c r="R66" s="847"/>
      <c r="S66" s="833"/>
      <c r="T66" s="847"/>
      <c r="U66" s="834"/>
      <c r="V66" s="835"/>
      <c r="W66" s="844"/>
      <c r="X66" s="848"/>
      <c r="Y66" s="849"/>
      <c r="Z66" s="850"/>
      <c r="AA66" s="839"/>
      <c r="AB66" s="851"/>
      <c r="AC66" s="787"/>
      <c r="AD66" s="979"/>
      <c r="AE66" s="341"/>
      <c r="AF66" s="341"/>
      <c r="AG66" s="341"/>
      <c r="AH66" s="341"/>
      <c r="AI66" s="341"/>
      <c r="AJ66" s="980"/>
      <c r="AK66" s="341"/>
      <c r="AL66" s="341"/>
      <c r="AM66" s="341"/>
      <c r="AN66" s="341"/>
      <c r="AO66" s="341"/>
      <c r="AP66" s="341"/>
      <c r="AQ66" s="341"/>
      <c r="AR66" s="341"/>
      <c r="AS66" s="341"/>
      <c r="AT66" s="341"/>
      <c r="AU66" s="341"/>
      <c r="AV66" s="341"/>
      <c r="AW66" s="341"/>
      <c r="AX66" s="341"/>
      <c r="AY66" s="341"/>
      <c r="AZ66" s="341"/>
      <c r="BA66" s="341"/>
      <c r="BB66" s="341"/>
      <c r="BC66" s="341"/>
      <c r="BD66" s="341"/>
      <c r="BE66" s="341"/>
      <c r="BF66" s="341"/>
      <c r="BG66" s="341"/>
      <c r="BH66" s="341"/>
      <c r="BI66" s="341"/>
      <c r="BJ66" s="341"/>
      <c r="BK66" s="341"/>
      <c r="BL66" s="341"/>
      <c r="BM66" s="341"/>
      <c r="BN66" s="341"/>
      <c r="BO66" s="341"/>
      <c r="BP66" s="341"/>
      <c r="BQ66" s="341"/>
      <c r="BR66" s="341"/>
      <c r="BS66" s="341"/>
      <c r="BT66" s="341"/>
      <c r="BU66" s="341"/>
      <c r="BV66" s="341"/>
      <c r="BW66" s="341"/>
      <c r="BX66" s="341"/>
      <c r="BY66" s="341"/>
      <c r="BZ66" s="341"/>
      <c r="CA66" s="341"/>
      <c r="CB66" s="341"/>
      <c r="CC66" s="341"/>
      <c r="CD66" s="341"/>
      <c r="CE66" s="341"/>
      <c r="CF66" s="341"/>
      <c r="CG66" s="341"/>
      <c r="CH66" s="341"/>
      <c r="CI66" s="341"/>
      <c r="CJ66" s="341"/>
      <c r="CK66" s="341"/>
      <c r="CL66" s="341"/>
      <c r="CM66" s="341"/>
      <c r="CN66" s="341"/>
      <c r="CO66" s="341"/>
      <c r="CP66" s="341"/>
      <c r="CQ66" s="341"/>
      <c r="CR66" s="341"/>
      <c r="CS66" s="341"/>
      <c r="CT66" s="341"/>
      <c r="CU66" s="341"/>
      <c r="CV66" s="341"/>
      <c r="CW66" s="341"/>
      <c r="CX66" s="341"/>
      <c r="CY66" s="341"/>
    </row>
    <row r="67" spans="1:103" s="874" customFormat="1" ht="42.75" customHeight="1" thickTop="1">
      <c r="A67" s="915">
        <v>11</v>
      </c>
      <c r="B67" s="916"/>
      <c r="C67" s="962" t="s">
        <v>329</v>
      </c>
      <c r="D67" s="963" t="s">
        <v>328</v>
      </c>
      <c r="E67" s="918"/>
      <c r="F67" s="919">
        <v>0</v>
      </c>
      <c r="G67" s="918"/>
      <c r="H67" s="919"/>
      <c r="I67" s="964">
        <f>'[6]DATA REALISASI MONEV INTERNAL'!F133</f>
        <v>100</v>
      </c>
      <c r="J67" s="965">
        <f>J68+J69</f>
        <v>71694200</v>
      </c>
      <c r="K67" s="966">
        <f>(K68+K69)/SUM($I$68:$I$69)*100</f>
        <v>16.666666666666664</v>
      </c>
      <c r="L67" s="949">
        <f>SUM(L68:L69)</f>
        <v>15455000</v>
      </c>
      <c r="M67" s="966"/>
      <c r="N67" s="949"/>
      <c r="O67" s="966"/>
      <c r="P67" s="949"/>
      <c r="Q67" s="966"/>
      <c r="R67" s="967"/>
      <c r="S67" s="894"/>
      <c r="T67" s="967"/>
      <c r="U67" s="923"/>
      <c r="V67" s="924"/>
      <c r="W67" s="925"/>
      <c r="X67" s="926"/>
      <c r="Y67" s="927"/>
      <c r="Z67" s="928"/>
      <c r="AA67" s="929"/>
      <c r="AB67" s="930"/>
      <c r="AC67" s="788"/>
      <c r="AD67" s="979"/>
      <c r="AE67" s="604"/>
      <c r="AF67" s="988">
        <f>SUM(K68:K69)</f>
        <v>15</v>
      </c>
      <c r="AG67" s="341"/>
      <c r="AH67" s="341"/>
      <c r="AI67" s="341"/>
      <c r="AJ67" s="980"/>
      <c r="AK67" s="341"/>
      <c r="AL67" s="341"/>
      <c r="AM67" s="341"/>
      <c r="AN67" s="341"/>
      <c r="AO67" s="341"/>
      <c r="AP67" s="341"/>
      <c r="AQ67" s="341"/>
      <c r="AR67" s="341"/>
      <c r="AS67" s="341"/>
      <c r="AT67" s="341"/>
      <c r="AU67" s="341"/>
      <c r="AV67" s="341"/>
      <c r="AW67" s="341"/>
      <c r="AX67" s="341"/>
      <c r="AY67" s="341"/>
      <c r="AZ67" s="341"/>
      <c r="BA67" s="341"/>
      <c r="BB67" s="341"/>
      <c r="BC67" s="341"/>
      <c r="BD67" s="341"/>
      <c r="BE67" s="341"/>
      <c r="BF67" s="341"/>
      <c r="BG67" s="341"/>
      <c r="BH67" s="341"/>
      <c r="BI67" s="341"/>
      <c r="BJ67" s="341"/>
      <c r="BK67" s="341"/>
      <c r="BL67" s="341"/>
      <c r="BM67" s="341"/>
      <c r="BN67" s="341"/>
      <c r="BO67" s="341"/>
      <c r="BP67" s="341"/>
      <c r="BQ67" s="341"/>
      <c r="BR67" s="341"/>
      <c r="BS67" s="341"/>
      <c r="BT67" s="341"/>
      <c r="BU67" s="341"/>
      <c r="BV67" s="341"/>
      <c r="BW67" s="341"/>
      <c r="BX67" s="341"/>
      <c r="BY67" s="341"/>
      <c r="BZ67" s="341"/>
      <c r="CA67" s="341"/>
      <c r="CB67" s="341"/>
      <c r="CC67" s="341"/>
      <c r="CD67" s="341"/>
      <c r="CE67" s="341"/>
      <c r="CF67" s="341"/>
      <c r="CG67" s="341"/>
      <c r="CH67" s="341"/>
      <c r="CI67" s="341"/>
      <c r="CJ67" s="341"/>
      <c r="CK67" s="341"/>
      <c r="CL67" s="341"/>
      <c r="CM67" s="341"/>
      <c r="CN67" s="341"/>
      <c r="CO67" s="341"/>
      <c r="CP67" s="341"/>
      <c r="CQ67" s="341"/>
      <c r="CR67" s="341"/>
      <c r="CS67" s="341"/>
      <c r="CT67" s="341"/>
      <c r="CU67" s="341"/>
      <c r="CV67" s="341"/>
      <c r="CW67" s="341"/>
      <c r="CX67" s="341"/>
      <c r="CY67" s="341"/>
    </row>
    <row r="68" spans="1:103" s="288" customFormat="1" ht="57.75" customHeight="1">
      <c r="A68" s="377">
        <v>28</v>
      </c>
      <c r="B68" s="376"/>
      <c r="C68" s="375" t="s">
        <v>327</v>
      </c>
      <c r="D68" s="491" t="s">
        <v>376</v>
      </c>
      <c r="E68" s="366"/>
      <c r="F68" s="373"/>
      <c r="G68" s="366"/>
      <c r="H68" s="373"/>
      <c r="I68" s="503">
        <v>5</v>
      </c>
      <c r="J68" s="4">
        <f>'FORMAT 1'!E52</f>
        <v>13720200</v>
      </c>
      <c r="K68" s="489">
        <v>5</v>
      </c>
      <c r="L68" s="6">
        <f>'FORMAT 1'!G52</f>
        <v>12815000</v>
      </c>
      <c r="M68" s="489"/>
      <c r="N68" s="6"/>
      <c r="O68" s="489"/>
      <c r="P68" s="6"/>
      <c r="Q68" s="489"/>
      <c r="R68" s="6"/>
      <c r="S68" s="502"/>
      <c r="T68" s="671">
        <f>L68</f>
        <v>12815000</v>
      </c>
      <c r="U68" s="487"/>
      <c r="V68" s="486"/>
      <c r="W68" s="485"/>
      <c r="X68" s="484"/>
      <c r="Y68" s="483"/>
      <c r="Z68" s="482"/>
      <c r="AA68" s="362"/>
      <c r="AB68" s="361"/>
      <c r="AC68" s="788"/>
      <c r="AD68" s="979">
        <v>1523500</v>
      </c>
      <c r="AE68" s="341"/>
      <c r="AF68" s="341"/>
      <c r="AG68" s="341"/>
      <c r="AH68" s="341"/>
      <c r="AI68" s="341"/>
      <c r="AJ68" s="980"/>
      <c r="AK68" s="341"/>
      <c r="AL68" s="341"/>
      <c r="AM68" s="341"/>
      <c r="AN68" s="341"/>
      <c r="AO68" s="341"/>
      <c r="AP68" s="987">
        <f>(J68-T68-AD68)</f>
        <v>-618300</v>
      </c>
      <c r="AQ68" s="341"/>
      <c r="AR68" s="341"/>
      <c r="AS68" s="341"/>
      <c r="AT68" s="341"/>
      <c r="AU68" s="341"/>
      <c r="AV68" s="341"/>
      <c r="AW68" s="341"/>
      <c r="AX68" s="341"/>
      <c r="AY68" s="341"/>
      <c r="AZ68" s="341"/>
      <c r="BA68" s="341"/>
      <c r="BB68" s="341"/>
      <c r="BC68" s="341"/>
      <c r="BD68" s="341"/>
      <c r="BE68" s="341"/>
      <c r="BF68" s="341"/>
      <c r="BG68" s="341"/>
      <c r="BH68" s="341"/>
      <c r="BI68" s="341"/>
      <c r="BJ68" s="341"/>
      <c r="BK68" s="341"/>
      <c r="BL68" s="341"/>
      <c r="BM68" s="341"/>
      <c r="BN68" s="341"/>
      <c r="BO68" s="341"/>
      <c r="BP68" s="341"/>
      <c r="BQ68" s="341"/>
      <c r="BR68" s="341"/>
      <c r="BS68" s="341"/>
      <c r="BT68" s="341"/>
      <c r="BU68" s="341"/>
      <c r="BV68" s="341"/>
      <c r="BW68" s="341"/>
      <c r="BX68" s="341"/>
      <c r="BY68" s="341"/>
      <c r="BZ68" s="341"/>
      <c r="CA68" s="341"/>
      <c r="CB68" s="341"/>
      <c r="CC68" s="341"/>
      <c r="CD68" s="341"/>
      <c r="CE68" s="341"/>
      <c r="CF68" s="341"/>
      <c r="CG68" s="341"/>
      <c r="CH68" s="341"/>
      <c r="CI68" s="341"/>
      <c r="CJ68" s="341"/>
      <c r="CK68" s="341"/>
      <c r="CL68" s="341"/>
      <c r="CM68" s="341"/>
      <c r="CN68" s="341"/>
      <c r="CO68" s="341"/>
      <c r="CP68" s="341"/>
      <c r="CQ68" s="341"/>
      <c r="CR68" s="341"/>
      <c r="CS68" s="341"/>
      <c r="CT68" s="341"/>
      <c r="CU68" s="341"/>
      <c r="CV68" s="341"/>
      <c r="CW68" s="341"/>
      <c r="CX68" s="341"/>
      <c r="CY68" s="341"/>
    </row>
    <row r="69" spans="1:103" s="288" customFormat="1" ht="48.75" customHeight="1">
      <c r="A69" s="481">
        <v>29</v>
      </c>
      <c r="B69" s="480"/>
      <c r="C69" s="479" t="s">
        <v>326</v>
      </c>
      <c r="D69" s="478" t="s">
        <v>377</v>
      </c>
      <c r="E69" s="470"/>
      <c r="F69" s="477"/>
      <c r="G69" s="470"/>
      <c r="H69" s="477"/>
      <c r="I69" s="475">
        <v>85</v>
      </c>
      <c r="J69" s="4">
        <f>'FORMAT 1'!E53</f>
        <v>57974000</v>
      </c>
      <c r="K69" s="32">
        <v>10</v>
      </c>
      <c r="L69" s="6">
        <f>'FORMAT 1'!G53</f>
        <v>2640000</v>
      </c>
      <c r="M69" s="32"/>
      <c r="N69" s="6"/>
      <c r="O69" s="32"/>
      <c r="P69" s="6"/>
      <c r="Q69" s="32"/>
      <c r="R69" s="6"/>
      <c r="S69" s="351"/>
      <c r="T69" s="501"/>
      <c r="U69" s="349"/>
      <c r="V69" s="471"/>
      <c r="W69" s="470"/>
      <c r="X69" s="469"/>
      <c r="Y69" s="345"/>
      <c r="Z69" s="344"/>
      <c r="AA69" s="468"/>
      <c r="AB69" s="467"/>
      <c r="AC69" s="788"/>
      <c r="AD69" s="979">
        <v>2701800</v>
      </c>
      <c r="AE69" s="341"/>
      <c r="AF69" s="341"/>
      <c r="AG69" s="341"/>
      <c r="AH69" s="341"/>
      <c r="AI69" s="341"/>
      <c r="AJ69" s="980"/>
      <c r="AK69" s="341"/>
      <c r="AL69" s="341"/>
      <c r="AM69" s="341"/>
      <c r="AN69" s="341"/>
      <c r="AO69" s="341"/>
      <c r="AP69" s="987">
        <f>(J69-T69-AD69)</f>
        <v>55272200</v>
      </c>
      <c r="AQ69" s="341"/>
      <c r="AR69" s="341"/>
      <c r="AS69" s="341"/>
      <c r="AT69" s="341"/>
      <c r="AU69" s="341"/>
      <c r="AV69" s="341"/>
      <c r="AW69" s="341"/>
      <c r="AX69" s="341"/>
      <c r="AY69" s="341"/>
      <c r="AZ69" s="341"/>
      <c r="BA69" s="341"/>
      <c r="BB69" s="341"/>
      <c r="BC69" s="341"/>
      <c r="BD69" s="341"/>
      <c r="BE69" s="341"/>
      <c r="BF69" s="341"/>
      <c r="BG69" s="341"/>
      <c r="BH69" s="341"/>
      <c r="BI69" s="341"/>
      <c r="BJ69" s="341"/>
      <c r="BK69" s="341"/>
      <c r="BL69" s="341"/>
      <c r="BM69" s="341"/>
      <c r="BN69" s="341"/>
      <c r="BO69" s="341"/>
      <c r="BP69" s="341"/>
      <c r="BQ69" s="341"/>
      <c r="BR69" s="341"/>
      <c r="BS69" s="341"/>
      <c r="BT69" s="341"/>
      <c r="BU69" s="341"/>
      <c r="BV69" s="341"/>
      <c r="BW69" s="341"/>
      <c r="BX69" s="341"/>
      <c r="BY69" s="341"/>
      <c r="BZ69" s="341"/>
      <c r="CA69" s="341"/>
      <c r="CB69" s="341"/>
      <c r="CC69" s="341"/>
      <c r="CD69" s="341"/>
      <c r="CE69" s="341"/>
      <c r="CF69" s="341"/>
      <c r="CG69" s="341"/>
      <c r="CH69" s="341"/>
      <c r="CI69" s="341"/>
      <c r="CJ69" s="341"/>
      <c r="CK69" s="341"/>
      <c r="CL69" s="341"/>
      <c r="CM69" s="341"/>
      <c r="CN69" s="341"/>
      <c r="CO69" s="341"/>
      <c r="CP69" s="341"/>
      <c r="CQ69" s="341"/>
      <c r="CR69" s="341"/>
      <c r="CS69" s="341"/>
      <c r="CT69" s="341"/>
      <c r="CU69" s="341"/>
      <c r="CV69" s="341"/>
      <c r="CW69" s="341"/>
      <c r="CX69" s="341"/>
      <c r="CY69" s="341"/>
    </row>
    <row r="70" spans="1:103" s="288" customFormat="1" ht="23.15" customHeight="1">
      <c r="A70" s="340"/>
      <c r="B70" s="339"/>
      <c r="C70" s="338"/>
      <c r="D70" s="338"/>
      <c r="E70" s="337"/>
      <c r="F70" s="327"/>
      <c r="G70" s="337"/>
      <c r="H70" s="336"/>
      <c r="I70" s="335"/>
      <c r="J70" s="334">
        <f>SUM(J68:J69)</f>
        <v>71694200</v>
      </c>
      <c r="K70" s="333"/>
      <c r="L70" s="332"/>
      <c r="M70" s="407"/>
      <c r="N70" s="332"/>
      <c r="O70" s="407"/>
      <c r="P70" s="332"/>
      <c r="Q70" s="407"/>
      <c r="R70" s="406"/>
      <c r="S70" s="405"/>
      <c r="T70" s="331" t="s">
        <v>20</v>
      </c>
      <c r="U70" s="330">
        <f>IFERROR(AVERAGE(U68:U69),0)</f>
        <v>0</v>
      </c>
      <c r="V70" s="329">
        <f>IFERROR((0+V68*J68+V69*J69)/J70,0)</f>
        <v>0</v>
      </c>
      <c r="W70" s="328"/>
      <c r="X70" s="327"/>
      <c r="Y70" s="326"/>
      <c r="Z70" s="326"/>
      <c r="AA70" s="325"/>
      <c r="AB70" s="324"/>
      <c r="AC70" s="788"/>
      <c r="AD70" s="979"/>
      <c r="AE70" s="341"/>
      <c r="AF70" s="341"/>
      <c r="AG70" s="341"/>
      <c r="AH70" s="341"/>
      <c r="AI70" s="341"/>
      <c r="AJ70" s="980"/>
      <c r="AK70" s="341"/>
      <c r="AL70" s="341"/>
      <c r="AM70" s="341"/>
      <c r="AN70" s="341"/>
      <c r="AO70" s="341"/>
      <c r="AP70" s="341"/>
      <c r="AQ70" s="341"/>
      <c r="AR70" s="341"/>
      <c r="AS70" s="341"/>
      <c r="AT70" s="341"/>
      <c r="AU70" s="341"/>
      <c r="AV70" s="341"/>
      <c r="AW70" s="341"/>
      <c r="AX70" s="341"/>
      <c r="AY70" s="341"/>
      <c r="AZ70" s="341"/>
      <c r="BA70" s="341"/>
      <c r="BB70" s="341"/>
      <c r="BC70" s="341"/>
      <c r="BD70" s="341"/>
      <c r="BE70" s="341"/>
      <c r="BF70" s="341"/>
      <c r="BG70" s="341"/>
      <c r="BH70" s="341"/>
      <c r="BI70" s="341"/>
      <c r="BJ70" s="341"/>
      <c r="BK70" s="341"/>
      <c r="BL70" s="341"/>
      <c r="BM70" s="341"/>
      <c r="BN70" s="341"/>
      <c r="BO70" s="341"/>
      <c r="BP70" s="341"/>
      <c r="BQ70" s="341"/>
      <c r="BR70" s="341"/>
      <c r="BS70" s="341"/>
      <c r="BT70" s="341"/>
      <c r="BU70" s="341"/>
      <c r="BV70" s="341"/>
      <c r="BW70" s="341"/>
      <c r="BX70" s="341"/>
      <c r="BY70" s="341"/>
      <c r="BZ70" s="341"/>
      <c r="CA70" s="341"/>
      <c r="CB70" s="341"/>
      <c r="CC70" s="341"/>
      <c r="CD70" s="341"/>
      <c r="CE70" s="341"/>
      <c r="CF70" s="341"/>
      <c r="CG70" s="341"/>
      <c r="CH70" s="341"/>
      <c r="CI70" s="341"/>
      <c r="CJ70" s="341"/>
      <c r="CK70" s="341"/>
      <c r="CL70" s="341"/>
      <c r="CM70" s="341"/>
      <c r="CN70" s="341"/>
      <c r="CO70" s="341"/>
      <c r="CP70" s="341"/>
      <c r="CQ70" s="341"/>
      <c r="CR70" s="341"/>
      <c r="CS70" s="341"/>
      <c r="CT70" s="341"/>
      <c r="CU70" s="341"/>
      <c r="CV70" s="341"/>
      <c r="CW70" s="341"/>
      <c r="CX70" s="341"/>
      <c r="CY70" s="341"/>
    </row>
    <row r="71" spans="1:103" s="492" customFormat="1" ht="25.5" customHeight="1" thickBot="1">
      <c r="A71" s="323"/>
      <c r="B71" s="322"/>
      <c r="C71" s="321"/>
      <c r="D71" s="321"/>
      <c r="E71" s="320"/>
      <c r="F71" s="310"/>
      <c r="G71" s="320"/>
      <c r="H71" s="319"/>
      <c r="I71" s="318"/>
      <c r="J71" s="317"/>
      <c r="K71" s="316"/>
      <c r="L71" s="315"/>
      <c r="M71" s="402"/>
      <c r="N71" s="315"/>
      <c r="O71" s="402"/>
      <c r="P71" s="315"/>
      <c r="Q71" s="402"/>
      <c r="R71" s="315"/>
      <c r="S71" s="401"/>
      <c r="T71" s="314" t="s">
        <v>21</v>
      </c>
      <c r="U71" s="313" t="str">
        <f>IF(U70&gt;0.9,"Sangat Tinggi",IF(U70&gt;0.75,"Tinggi",IF(U70&gt;0.65,"Sedang",IF(U70&gt;0.5,"Rendah","Sangat Rendah"))))</f>
        <v>Sangat Rendah</v>
      </c>
      <c r="V71" s="312" t="str">
        <f>IF(V70&gt;0.9,"Sangat Tinggi",IF(V70&gt;0.75,"Tinggi",IF(V70&gt;0.65,"Sedang",IF(V70&gt;0.5,"Rendah","Sangat Rendah"))))</f>
        <v>Sangat Rendah</v>
      </c>
      <c r="W71" s="311"/>
      <c r="X71" s="310"/>
      <c r="Y71" s="309"/>
      <c r="Z71" s="309"/>
      <c r="AA71" s="308"/>
      <c r="AB71" s="307"/>
      <c r="AC71" s="788"/>
      <c r="AD71" s="982"/>
      <c r="AE71" s="494"/>
      <c r="AF71" s="494"/>
      <c r="AG71" s="494"/>
      <c r="AH71" s="494"/>
      <c r="AI71" s="494"/>
      <c r="AJ71" s="984"/>
      <c r="AK71" s="494"/>
      <c r="AL71" s="494"/>
      <c r="AM71" s="494"/>
      <c r="AN71" s="494"/>
      <c r="AO71" s="494"/>
      <c r="AP71" s="494"/>
      <c r="AQ71" s="985"/>
      <c r="AR71" s="985"/>
      <c r="AS71" s="985"/>
      <c r="AT71" s="985"/>
      <c r="AU71" s="985"/>
      <c r="AV71" s="985"/>
      <c r="AW71" s="985"/>
      <c r="AX71" s="985"/>
      <c r="AY71" s="985"/>
      <c r="AZ71" s="985"/>
      <c r="BA71" s="985"/>
      <c r="BB71" s="985"/>
      <c r="BC71" s="985"/>
      <c r="BD71" s="985"/>
      <c r="BE71" s="985"/>
      <c r="BF71" s="985"/>
      <c r="BG71" s="985"/>
      <c r="BH71" s="985"/>
      <c r="BI71" s="985"/>
      <c r="BJ71" s="985"/>
      <c r="BK71" s="985"/>
      <c r="BL71" s="985"/>
      <c r="BM71" s="985"/>
      <c r="BN71" s="985"/>
      <c r="BO71" s="985"/>
      <c r="BP71" s="985"/>
      <c r="BQ71" s="985"/>
      <c r="BR71" s="985"/>
      <c r="BS71" s="985"/>
      <c r="BT71" s="985"/>
      <c r="BU71" s="985"/>
      <c r="BV71" s="985"/>
      <c r="BW71" s="985"/>
      <c r="BX71" s="985"/>
      <c r="BY71" s="985"/>
      <c r="BZ71" s="985"/>
      <c r="CA71" s="985"/>
      <c r="CB71" s="985"/>
      <c r="CC71" s="985"/>
      <c r="CD71" s="985"/>
      <c r="CE71" s="985"/>
      <c r="CF71" s="985"/>
      <c r="CG71" s="985"/>
      <c r="CH71" s="985"/>
      <c r="CI71" s="985"/>
      <c r="CJ71" s="985"/>
      <c r="CK71" s="985"/>
      <c r="CL71" s="985"/>
      <c r="CM71" s="985"/>
      <c r="CN71" s="985"/>
      <c r="CO71" s="985"/>
      <c r="CP71" s="985"/>
      <c r="CQ71" s="985"/>
      <c r="CR71" s="985"/>
      <c r="CS71" s="985"/>
      <c r="CT71" s="985"/>
      <c r="CU71" s="985"/>
      <c r="CV71" s="985"/>
      <c r="CW71" s="985"/>
      <c r="CX71" s="985"/>
      <c r="CY71" s="985"/>
    </row>
    <row r="72" spans="1:103" s="492" customFormat="1" ht="17.25" customHeight="1" thickTop="1" thickBot="1">
      <c r="A72" s="444"/>
      <c r="B72" s="443"/>
      <c r="C72" s="442"/>
      <c r="D72" s="442"/>
      <c r="E72" s="441"/>
      <c r="F72" s="431"/>
      <c r="G72" s="441"/>
      <c r="H72" s="440"/>
      <c r="I72" s="500"/>
      <c r="J72" s="382"/>
      <c r="K72" s="499"/>
      <c r="L72" s="382"/>
      <c r="M72" s="395"/>
      <c r="N72" s="382"/>
      <c r="O72" s="395"/>
      <c r="P72" s="382"/>
      <c r="Q72" s="395"/>
      <c r="R72" s="497"/>
      <c r="S72" s="498"/>
      <c r="T72" s="497"/>
      <c r="U72" s="496"/>
      <c r="V72" s="495"/>
      <c r="W72" s="383"/>
      <c r="X72" s="382"/>
      <c r="Y72" s="381"/>
      <c r="Z72" s="381"/>
      <c r="AA72" s="380"/>
      <c r="AB72" s="379"/>
      <c r="AC72" s="788"/>
      <c r="AD72" s="982"/>
      <c r="AE72" s="494"/>
      <c r="AF72" s="494"/>
      <c r="AG72" s="494"/>
      <c r="AH72" s="494"/>
      <c r="AI72" s="494"/>
      <c r="AJ72" s="984"/>
      <c r="AK72" s="494"/>
      <c r="AL72" s="494"/>
      <c r="AM72" s="494"/>
      <c r="AN72" s="494"/>
      <c r="AO72" s="494"/>
      <c r="AP72" s="494"/>
      <c r="AQ72" s="985"/>
      <c r="AR72" s="985"/>
      <c r="AS72" s="985"/>
      <c r="AT72" s="985"/>
      <c r="AU72" s="985"/>
      <c r="AV72" s="985"/>
      <c r="AW72" s="985"/>
      <c r="AX72" s="985"/>
      <c r="AY72" s="985"/>
      <c r="AZ72" s="985"/>
      <c r="BA72" s="985"/>
      <c r="BB72" s="985"/>
      <c r="BC72" s="985"/>
      <c r="BD72" s="985"/>
      <c r="BE72" s="985"/>
      <c r="BF72" s="985"/>
      <c r="BG72" s="985"/>
      <c r="BH72" s="985"/>
      <c r="BI72" s="985"/>
      <c r="BJ72" s="985"/>
      <c r="BK72" s="985"/>
      <c r="BL72" s="985"/>
      <c r="BM72" s="985"/>
      <c r="BN72" s="985"/>
      <c r="BO72" s="985"/>
      <c r="BP72" s="985"/>
      <c r="BQ72" s="985"/>
      <c r="BR72" s="985"/>
      <c r="BS72" s="985"/>
      <c r="BT72" s="985"/>
      <c r="BU72" s="985"/>
      <c r="BV72" s="985"/>
      <c r="BW72" s="985"/>
      <c r="BX72" s="985"/>
      <c r="BY72" s="985"/>
      <c r="BZ72" s="985"/>
      <c r="CA72" s="985"/>
      <c r="CB72" s="985"/>
      <c r="CC72" s="985"/>
      <c r="CD72" s="985"/>
      <c r="CE72" s="985"/>
      <c r="CF72" s="985"/>
      <c r="CG72" s="985"/>
      <c r="CH72" s="985"/>
      <c r="CI72" s="985"/>
      <c r="CJ72" s="985"/>
      <c r="CK72" s="985"/>
      <c r="CL72" s="985"/>
      <c r="CM72" s="985"/>
      <c r="CN72" s="985"/>
      <c r="CO72" s="985"/>
      <c r="CP72" s="985"/>
      <c r="CQ72" s="985"/>
      <c r="CR72" s="985"/>
      <c r="CS72" s="985"/>
      <c r="CT72" s="985"/>
      <c r="CU72" s="985"/>
      <c r="CV72" s="985"/>
      <c r="CW72" s="985"/>
      <c r="CX72" s="985"/>
      <c r="CY72" s="985"/>
    </row>
    <row r="73" spans="1:103" s="854" customFormat="1" ht="58.5" customHeight="1" thickTop="1" thickBot="1">
      <c r="A73" s="822" t="s">
        <v>325</v>
      </c>
      <c r="B73" s="842"/>
      <c r="C73" s="824" t="s">
        <v>54</v>
      </c>
      <c r="D73" s="843" t="s">
        <v>324</v>
      </c>
      <c r="E73" s="844"/>
      <c r="F73" s="845"/>
      <c r="G73" s="844"/>
      <c r="H73" s="845"/>
      <c r="I73" s="852">
        <f>'[6]DATA REALISASI MONEV INTERNAL'!F150</f>
        <v>100</v>
      </c>
      <c r="J73" s="829">
        <f>J74</f>
        <v>21364000</v>
      </c>
      <c r="K73" s="830">
        <f>IFERROR((K74),"")</f>
        <v>25</v>
      </c>
      <c r="L73" s="829" t="e">
        <f>L74+#REF!</f>
        <v>#REF!</v>
      </c>
      <c r="M73" s="830"/>
      <c r="N73" s="829"/>
      <c r="O73" s="830"/>
      <c r="P73" s="829"/>
      <c r="Q73" s="830"/>
      <c r="R73" s="853"/>
      <c r="S73" s="830"/>
      <c r="T73" s="853"/>
      <c r="U73" s="834"/>
      <c r="V73" s="835"/>
      <c r="W73" s="844"/>
      <c r="X73" s="848"/>
      <c r="Y73" s="849"/>
      <c r="Z73" s="850"/>
      <c r="AA73" s="839"/>
      <c r="AB73" s="851"/>
      <c r="AC73" s="787"/>
      <c r="AD73" s="979"/>
      <c r="AE73" s="341"/>
      <c r="AF73" s="341"/>
      <c r="AG73" s="341"/>
      <c r="AH73" s="341"/>
      <c r="AI73" s="341"/>
      <c r="AJ73" s="980"/>
      <c r="AK73" s="341"/>
      <c r="AL73" s="341"/>
      <c r="AM73" s="341"/>
      <c r="AN73" s="341"/>
      <c r="AO73" s="341"/>
      <c r="AP73" s="341"/>
      <c r="AQ73" s="981"/>
      <c r="AR73" s="981"/>
      <c r="AS73" s="981"/>
      <c r="AT73" s="981"/>
      <c r="AU73" s="981"/>
      <c r="AV73" s="981"/>
      <c r="AW73" s="981"/>
      <c r="AX73" s="981"/>
      <c r="AY73" s="981"/>
      <c r="AZ73" s="981"/>
      <c r="BA73" s="981"/>
      <c r="BB73" s="981"/>
      <c r="BC73" s="981"/>
      <c r="BD73" s="981"/>
      <c r="BE73" s="981"/>
      <c r="BF73" s="981"/>
      <c r="BG73" s="981"/>
      <c r="BH73" s="981"/>
      <c r="BI73" s="981"/>
      <c r="BJ73" s="981"/>
      <c r="BK73" s="981"/>
      <c r="BL73" s="981"/>
      <c r="BM73" s="981"/>
      <c r="BN73" s="981"/>
      <c r="BO73" s="981"/>
      <c r="BP73" s="981"/>
      <c r="BQ73" s="981"/>
      <c r="BR73" s="981"/>
      <c r="BS73" s="981"/>
      <c r="BT73" s="981"/>
      <c r="BU73" s="981"/>
      <c r="BV73" s="981"/>
      <c r="BW73" s="981"/>
      <c r="BX73" s="981"/>
      <c r="BY73" s="981"/>
      <c r="BZ73" s="981"/>
      <c r="CA73" s="981"/>
      <c r="CB73" s="981"/>
      <c r="CC73" s="981"/>
      <c r="CD73" s="981"/>
      <c r="CE73" s="981"/>
      <c r="CF73" s="981"/>
      <c r="CG73" s="981"/>
      <c r="CH73" s="981"/>
      <c r="CI73" s="981"/>
      <c r="CJ73" s="981"/>
      <c r="CK73" s="981"/>
      <c r="CL73" s="981"/>
      <c r="CM73" s="981"/>
      <c r="CN73" s="981"/>
      <c r="CO73" s="981"/>
      <c r="CP73" s="981"/>
      <c r="CQ73" s="981"/>
      <c r="CR73" s="981"/>
      <c r="CS73" s="981"/>
      <c r="CT73" s="981"/>
      <c r="CU73" s="981"/>
      <c r="CV73" s="981"/>
      <c r="CW73" s="981"/>
      <c r="CX73" s="981"/>
      <c r="CY73" s="981"/>
    </row>
    <row r="74" spans="1:103" s="875" customFormat="1" ht="59.25" customHeight="1" thickTop="1">
      <c r="A74" s="939">
        <v>12</v>
      </c>
      <c r="B74" s="940"/>
      <c r="C74" s="941" t="s">
        <v>55</v>
      </c>
      <c r="D74" s="968" t="s">
        <v>323</v>
      </c>
      <c r="E74" s="943"/>
      <c r="F74" s="944">
        <v>0</v>
      </c>
      <c r="G74" s="943"/>
      <c r="H74" s="944"/>
      <c r="I74" s="969">
        <f>'[6]DATA REALISASI MONEV INTERNAL'!F151</f>
        <v>100</v>
      </c>
      <c r="J74" s="946">
        <f>J75+J76</f>
        <v>21364000</v>
      </c>
      <c r="K74" s="959">
        <f>SUM(K75:K76)/SUM($I$75:$I$76)*100</f>
        <v>25</v>
      </c>
      <c r="L74" s="946">
        <f>L75+L76</f>
        <v>11170000</v>
      </c>
      <c r="M74" s="948"/>
      <c r="N74" s="949"/>
      <c r="O74" s="948"/>
      <c r="P74" s="949"/>
      <c r="Q74" s="948"/>
      <c r="R74" s="950"/>
      <c r="S74" s="894"/>
      <c r="T74" s="950"/>
      <c r="U74" s="970"/>
      <c r="V74" s="952"/>
      <c r="W74" s="953"/>
      <c r="X74" s="954"/>
      <c r="Y74" s="955"/>
      <c r="Z74" s="956"/>
      <c r="AA74" s="957"/>
      <c r="AB74" s="958"/>
      <c r="AC74" s="788"/>
      <c r="AD74" s="979"/>
      <c r="AE74" s="341"/>
      <c r="AF74" s="341"/>
      <c r="AG74" s="341"/>
      <c r="AH74" s="341"/>
      <c r="AI74" s="341"/>
      <c r="AJ74" s="980"/>
      <c r="AK74" s="341"/>
      <c r="AL74" s="341"/>
      <c r="AM74" s="341"/>
      <c r="AN74" s="341"/>
      <c r="AO74" s="341"/>
      <c r="AP74" s="341"/>
      <c r="AQ74" s="981"/>
      <c r="AR74" s="981"/>
      <c r="AS74" s="981"/>
      <c r="AT74" s="981"/>
      <c r="AU74" s="981"/>
      <c r="AV74" s="981"/>
      <c r="AW74" s="981"/>
      <c r="AX74" s="981"/>
      <c r="AY74" s="981"/>
      <c r="AZ74" s="981"/>
      <c r="BA74" s="981"/>
      <c r="BB74" s="981"/>
      <c r="BC74" s="981"/>
      <c r="BD74" s="981"/>
      <c r="BE74" s="981"/>
      <c r="BF74" s="981"/>
      <c r="BG74" s="981"/>
      <c r="BH74" s="981"/>
      <c r="BI74" s="981"/>
      <c r="BJ74" s="981"/>
      <c r="BK74" s="981"/>
      <c r="BL74" s="981"/>
      <c r="BM74" s="981"/>
      <c r="BN74" s="981"/>
      <c r="BO74" s="981"/>
      <c r="BP74" s="981"/>
      <c r="BQ74" s="981"/>
      <c r="BR74" s="981"/>
      <c r="BS74" s="981"/>
      <c r="BT74" s="981"/>
      <c r="BU74" s="981"/>
      <c r="BV74" s="981"/>
      <c r="BW74" s="981"/>
      <c r="BX74" s="981"/>
      <c r="BY74" s="981"/>
      <c r="BZ74" s="981"/>
      <c r="CA74" s="981"/>
      <c r="CB74" s="981"/>
      <c r="CC74" s="981"/>
      <c r="CD74" s="981"/>
      <c r="CE74" s="981"/>
      <c r="CF74" s="981"/>
      <c r="CG74" s="981"/>
      <c r="CH74" s="981"/>
      <c r="CI74" s="981"/>
      <c r="CJ74" s="981"/>
      <c r="CK74" s="981"/>
      <c r="CL74" s="981"/>
      <c r="CM74" s="981"/>
      <c r="CN74" s="981"/>
      <c r="CO74" s="981"/>
      <c r="CP74" s="981"/>
      <c r="CQ74" s="981"/>
      <c r="CR74" s="981"/>
      <c r="CS74" s="981"/>
      <c r="CT74" s="981"/>
      <c r="CU74" s="981"/>
      <c r="CV74" s="981"/>
      <c r="CW74" s="981"/>
      <c r="CX74" s="981"/>
      <c r="CY74" s="981"/>
    </row>
    <row r="75" spans="1:103" s="427" customFormat="1" ht="75.75" customHeight="1">
      <c r="A75" s="377">
        <v>30</v>
      </c>
      <c r="B75" s="376"/>
      <c r="C75" s="375" t="s">
        <v>145</v>
      </c>
      <c r="D75" s="491" t="s">
        <v>378</v>
      </c>
      <c r="E75" s="366"/>
      <c r="F75" s="373"/>
      <c r="G75" s="366"/>
      <c r="H75" s="490"/>
      <c r="I75" s="488">
        <v>12</v>
      </c>
      <c r="J75" s="17">
        <f>'FORMAT 1'!E56</f>
        <v>13276000</v>
      </c>
      <c r="K75" s="489">
        <v>3</v>
      </c>
      <c r="L75" s="6">
        <f>'FORMAT 1'!G59</f>
        <v>5585000</v>
      </c>
      <c r="M75" s="489"/>
      <c r="N75" s="371"/>
      <c r="O75" s="489"/>
      <c r="P75" s="371"/>
      <c r="Q75" s="489"/>
      <c r="R75" s="371"/>
      <c r="S75" s="474"/>
      <c r="T75" s="671">
        <f>L75</f>
        <v>5585000</v>
      </c>
      <c r="U75" s="487"/>
      <c r="V75" s="486"/>
      <c r="W75" s="485"/>
      <c r="X75" s="484"/>
      <c r="Y75" s="483"/>
      <c r="Z75" s="482"/>
      <c r="AA75" s="362"/>
      <c r="AB75" s="361"/>
      <c r="AC75" s="788"/>
      <c r="AD75" s="979">
        <v>345000</v>
      </c>
      <c r="AE75" s="341"/>
      <c r="AF75" s="341"/>
      <c r="AG75" s="341"/>
      <c r="AH75" s="341"/>
      <c r="AI75" s="341"/>
      <c r="AJ75" s="980"/>
      <c r="AK75" s="341"/>
      <c r="AL75" s="341"/>
      <c r="AM75" s="341"/>
      <c r="AN75" s="341"/>
      <c r="AO75" s="341"/>
      <c r="AP75" s="987">
        <f>(J75-T75-AD75)</f>
        <v>7346000</v>
      </c>
      <c r="AQ75" s="981"/>
      <c r="AR75" s="981"/>
      <c r="AS75" s="981"/>
      <c r="AT75" s="981"/>
      <c r="AU75" s="981"/>
      <c r="AV75" s="981"/>
      <c r="AW75" s="981"/>
      <c r="AX75" s="981"/>
      <c r="AY75" s="981"/>
      <c r="AZ75" s="981"/>
      <c r="BA75" s="981"/>
      <c r="BB75" s="981"/>
      <c r="BC75" s="981"/>
      <c r="BD75" s="981"/>
      <c r="BE75" s="981"/>
      <c r="BF75" s="981"/>
      <c r="BG75" s="981"/>
      <c r="BH75" s="981"/>
      <c r="BI75" s="981"/>
      <c r="BJ75" s="981"/>
      <c r="BK75" s="981"/>
      <c r="BL75" s="981"/>
      <c r="BM75" s="981"/>
      <c r="BN75" s="981"/>
      <c r="BO75" s="981"/>
      <c r="BP75" s="981"/>
      <c r="BQ75" s="981"/>
      <c r="BR75" s="981"/>
      <c r="BS75" s="981"/>
      <c r="BT75" s="981"/>
      <c r="BU75" s="981"/>
      <c r="BV75" s="981"/>
      <c r="BW75" s="981"/>
      <c r="BX75" s="981"/>
      <c r="BY75" s="981"/>
      <c r="BZ75" s="981"/>
      <c r="CA75" s="981"/>
      <c r="CB75" s="981"/>
      <c r="CC75" s="981"/>
      <c r="CD75" s="981"/>
      <c r="CE75" s="981"/>
      <c r="CF75" s="981"/>
      <c r="CG75" s="981"/>
      <c r="CH75" s="981"/>
      <c r="CI75" s="981"/>
      <c r="CJ75" s="981"/>
      <c r="CK75" s="981"/>
      <c r="CL75" s="981"/>
      <c r="CM75" s="981"/>
      <c r="CN75" s="981"/>
      <c r="CO75" s="981"/>
      <c r="CP75" s="981"/>
      <c r="CQ75" s="981"/>
      <c r="CR75" s="981"/>
      <c r="CS75" s="981"/>
      <c r="CT75" s="981"/>
      <c r="CU75" s="981"/>
      <c r="CV75" s="981"/>
      <c r="CW75" s="981"/>
      <c r="CX75" s="981"/>
      <c r="CY75" s="981"/>
    </row>
    <row r="76" spans="1:103" s="427" customFormat="1" ht="60.75" customHeight="1">
      <c r="A76" s="481">
        <v>31</v>
      </c>
      <c r="B76" s="480"/>
      <c r="C76" s="479" t="s">
        <v>147</v>
      </c>
      <c r="D76" s="478" t="s">
        <v>379</v>
      </c>
      <c r="E76" s="470"/>
      <c r="F76" s="477"/>
      <c r="G76" s="470"/>
      <c r="H76" s="477"/>
      <c r="I76" s="352">
        <v>4</v>
      </c>
      <c r="J76" s="17">
        <f>'FORMAT 1'!E57</f>
        <v>8088000</v>
      </c>
      <c r="K76" s="476">
        <v>1</v>
      </c>
      <c r="L76" s="6">
        <f>'FORMAT 1'!G60</f>
        <v>5585000</v>
      </c>
      <c r="M76" s="476"/>
      <c r="N76" s="353"/>
      <c r="O76" s="476"/>
      <c r="P76" s="353"/>
      <c r="Q76" s="476"/>
      <c r="R76" s="353"/>
      <c r="S76" s="474"/>
      <c r="T76" s="473"/>
      <c r="U76" s="472"/>
      <c r="V76" s="471"/>
      <c r="W76" s="470"/>
      <c r="X76" s="469"/>
      <c r="Y76" s="345"/>
      <c r="Z76" s="344"/>
      <c r="AA76" s="468"/>
      <c r="AB76" s="467"/>
      <c r="AC76" s="788"/>
      <c r="AD76" s="979">
        <v>225000</v>
      </c>
      <c r="AE76" s="341"/>
      <c r="AF76" s="341"/>
      <c r="AG76" s="341"/>
      <c r="AH76" s="341"/>
      <c r="AI76" s="341"/>
      <c r="AJ76" s="980"/>
      <c r="AK76" s="341"/>
      <c r="AL76" s="341"/>
      <c r="AM76" s="341"/>
      <c r="AN76" s="341"/>
      <c r="AO76" s="341"/>
      <c r="AP76" s="987">
        <f>(J76-T76-AD76)</f>
        <v>7863000</v>
      </c>
      <c r="AQ76" s="981"/>
      <c r="AR76" s="981"/>
      <c r="AS76" s="981"/>
      <c r="AT76" s="981"/>
      <c r="AU76" s="981"/>
      <c r="AV76" s="981"/>
      <c r="AW76" s="981"/>
      <c r="AX76" s="981"/>
      <c r="AY76" s="981"/>
      <c r="AZ76" s="981"/>
      <c r="BA76" s="981"/>
      <c r="BB76" s="981"/>
      <c r="BC76" s="981"/>
      <c r="BD76" s="981"/>
      <c r="BE76" s="981"/>
      <c r="BF76" s="981"/>
      <c r="BG76" s="981"/>
      <c r="BH76" s="981"/>
      <c r="BI76" s="981"/>
      <c r="BJ76" s="981"/>
      <c r="BK76" s="981"/>
      <c r="BL76" s="981"/>
      <c r="BM76" s="981"/>
      <c r="BN76" s="981"/>
      <c r="BO76" s="981"/>
      <c r="BP76" s="981"/>
      <c r="BQ76" s="981"/>
      <c r="BR76" s="981"/>
      <c r="BS76" s="981"/>
      <c r="BT76" s="981"/>
      <c r="BU76" s="981"/>
      <c r="BV76" s="981"/>
      <c r="BW76" s="981"/>
      <c r="BX76" s="981"/>
      <c r="BY76" s="981"/>
      <c r="BZ76" s="981"/>
      <c r="CA76" s="981"/>
      <c r="CB76" s="981"/>
      <c r="CC76" s="981"/>
      <c r="CD76" s="981"/>
      <c r="CE76" s="981"/>
      <c r="CF76" s="981"/>
      <c r="CG76" s="981"/>
      <c r="CH76" s="981"/>
      <c r="CI76" s="981"/>
      <c r="CJ76" s="981"/>
      <c r="CK76" s="981"/>
      <c r="CL76" s="981"/>
      <c r="CM76" s="981"/>
      <c r="CN76" s="981"/>
      <c r="CO76" s="981"/>
      <c r="CP76" s="981"/>
      <c r="CQ76" s="981"/>
      <c r="CR76" s="981"/>
      <c r="CS76" s="981"/>
      <c r="CT76" s="981"/>
      <c r="CU76" s="981"/>
      <c r="CV76" s="981"/>
      <c r="CW76" s="981"/>
      <c r="CX76" s="981"/>
      <c r="CY76" s="981"/>
    </row>
    <row r="77" spans="1:103" s="427" customFormat="1" ht="23.15" customHeight="1">
      <c r="A77" s="340"/>
      <c r="B77" s="339"/>
      <c r="C77" s="338"/>
      <c r="D77" s="338"/>
      <c r="E77" s="337"/>
      <c r="F77" s="327"/>
      <c r="G77" s="337"/>
      <c r="H77" s="336"/>
      <c r="I77" s="466"/>
      <c r="J77" s="334">
        <f>J74</f>
        <v>21364000</v>
      </c>
      <c r="K77" s="333"/>
      <c r="L77" s="332"/>
      <c r="M77" s="407"/>
      <c r="N77" s="332"/>
      <c r="O77" s="407"/>
      <c r="P77" s="332"/>
      <c r="Q77" s="407"/>
      <c r="R77" s="406"/>
      <c r="S77" s="405"/>
      <c r="T77" s="331" t="s">
        <v>20</v>
      </c>
      <c r="U77" s="330">
        <f>IFERROR(AVERAGE(U75:U76),0)</f>
        <v>0</v>
      </c>
      <c r="V77" s="329">
        <f>IFERROR((0+V75*J75+#REF!*#REF!)/J77,0)</f>
        <v>0</v>
      </c>
      <c r="W77" s="328"/>
      <c r="X77" s="327"/>
      <c r="Y77" s="326"/>
      <c r="Z77" s="326"/>
      <c r="AA77" s="325"/>
      <c r="AB77" s="324"/>
      <c r="AC77" s="788"/>
      <c r="AD77" s="979"/>
      <c r="AE77" s="341"/>
      <c r="AF77" s="341"/>
      <c r="AG77" s="341"/>
      <c r="AH77" s="341"/>
      <c r="AI77" s="341"/>
      <c r="AJ77" s="980"/>
      <c r="AK77" s="341"/>
      <c r="AL77" s="341"/>
      <c r="AM77" s="341"/>
      <c r="AN77" s="341"/>
      <c r="AO77" s="341"/>
      <c r="AP77" s="341"/>
      <c r="AQ77" s="981"/>
      <c r="AR77" s="981"/>
      <c r="AS77" s="981"/>
      <c r="AT77" s="981"/>
      <c r="AU77" s="981"/>
      <c r="AV77" s="981"/>
      <c r="AW77" s="981"/>
      <c r="AX77" s="981"/>
      <c r="AY77" s="981"/>
      <c r="AZ77" s="981"/>
      <c r="BA77" s="981"/>
      <c r="BB77" s="981"/>
      <c r="BC77" s="981"/>
      <c r="BD77" s="981"/>
      <c r="BE77" s="981"/>
      <c r="BF77" s="981"/>
      <c r="BG77" s="981"/>
      <c r="BH77" s="981"/>
      <c r="BI77" s="981"/>
      <c r="BJ77" s="981"/>
      <c r="BK77" s="981"/>
      <c r="BL77" s="981"/>
      <c r="BM77" s="981"/>
      <c r="BN77" s="981"/>
      <c r="BO77" s="981"/>
      <c r="BP77" s="981"/>
      <c r="BQ77" s="981"/>
      <c r="BR77" s="981"/>
      <c r="BS77" s="981"/>
      <c r="BT77" s="981"/>
      <c r="BU77" s="981"/>
      <c r="BV77" s="981"/>
      <c r="BW77" s="981"/>
      <c r="BX77" s="981"/>
      <c r="BY77" s="981"/>
      <c r="BZ77" s="981"/>
      <c r="CA77" s="981"/>
      <c r="CB77" s="981"/>
      <c r="CC77" s="981"/>
      <c r="CD77" s="981"/>
      <c r="CE77" s="981"/>
      <c r="CF77" s="981"/>
      <c r="CG77" s="981"/>
      <c r="CH77" s="981"/>
      <c r="CI77" s="981"/>
      <c r="CJ77" s="981"/>
      <c r="CK77" s="981"/>
      <c r="CL77" s="981"/>
      <c r="CM77" s="981"/>
      <c r="CN77" s="981"/>
      <c r="CO77" s="981"/>
      <c r="CP77" s="981"/>
      <c r="CQ77" s="981"/>
      <c r="CR77" s="981"/>
      <c r="CS77" s="981"/>
      <c r="CT77" s="981"/>
      <c r="CU77" s="981"/>
      <c r="CV77" s="981"/>
      <c r="CW77" s="981"/>
      <c r="CX77" s="981"/>
      <c r="CY77" s="981"/>
    </row>
    <row r="78" spans="1:103" s="427" customFormat="1" ht="23.15" customHeight="1" thickBot="1">
      <c r="A78" s="465"/>
      <c r="B78" s="464"/>
      <c r="C78" s="463"/>
      <c r="D78" s="463"/>
      <c r="E78" s="462"/>
      <c r="F78" s="451"/>
      <c r="G78" s="462"/>
      <c r="H78" s="461"/>
      <c r="I78" s="460"/>
      <c r="J78" s="451"/>
      <c r="K78" s="459"/>
      <c r="L78" s="457"/>
      <c r="M78" s="458"/>
      <c r="N78" s="457"/>
      <c r="O78" s="458"/>
      <c r="P78" s="457"/>
      <c r="Q78" s="458"/>
      <c r="R78" s="457"/>
      <c r="S78" s="456"/>
      <c r="T78" s="455" t="s">
        <v>21</v>
      </c>
      <c r="U78" s="454" t="str">
        <f>IF(U77&gt;0.9,"Sangat Tinggi",IF(U77&gt;0.75,"Tinggi",IF(U77&gt;0.65,"Sedang",IF(U77&gt;0.5,"Rendah","Sangat Rendah"))))</f>
        <v>Sangat Rendah</v>
      </c>
      <c r="V78" s="453" t="str">
        <f>IF(V77&gt;0.9,"Sangat Tinggi",IF(V77&gt;0.75,"Tinggi",IF(V77&gt;0.65,"Sedang",IF(V77&gt;0.5,"Rendah","Sangat Rendah"))))</f>
        <v>Sangat Rendah</v>
      </c>
      <c r="W78" s="452"/>
      <c r="X78" s="451"/>
      <c r="Y78" s="450"/>
      <c r="Z78" s="450"/>
      <c r="AA78" s="449"/>
      <c r="AB78" s="448"/>
      <c r="AC78" s="788"/>
      <c r="AD78" s="979"/>
      <c r="AE78" s="341"/>
      <c r="AF78" s="986">
        <f>J77</f>
        <v>21364000</v>
      </c>
      <c r="AG78" s="986">
        <f>J77*U77</f>
        <v>0</v>
      </c>
      <c r="AH78" s="445">
        <f>J77*V77</f>
        <v>0</v>
      </c>
      <c r="AI78" s="341"/>
      <c r="AJ78" s="980"/>
      <c r="AK78" s="341"/>
      <c r="AL78" s="341"/>
      <c r="AM78" s="341"/>
      <c r="AN78" s="341"/>
      <c r="AO78" s="341"/>
      <c r="AP78" s="341"/>
      <c r="AQ78" s="981"/>
      <c r="AR78" s="981"/>
      <c r="AS78" s="981"/>
      <c r="AT78" s="981"/>
      <c r="AU78" s="981"/>
      <c r="AV78" s="981"/>
      <c r="AW78" s="981"/>
      <c r="AX78" s="981"/>
      <c r="AY78" s="981"/>
      <c r="AZ78" s="981"/>
      <c r="BA78" s="981"/>
      <c r="BB78" s="981"/>
      <c r="BC78" s="981"/>
      <c r="BD78" s="981"/>
      <c r="BE78" s="981"/>
      <c r="BF78" s="981"/>
      <c r="BG78" s="981"/>
      <c r="BH78" s="981"/>
      <c r="BI78" s="981"/>
      <c r="BJ78" s="981"/>
      <c r="BK78" s="981"/>
      <c r="BL78" s="981"/>
      <c r="BM78" s="981"/>
      <c r="BN78" s="981"/>
      <c r="BO78" s="981"/>
      <c r="BP78" s="981"/>
      <c r="BQ78" s="981"/>
      <c r="BR78" s="981"/>
      <c r="BS78" s="981"/>
      <c r="BT78" s="981"/>
      <c r="BU78" s="981"/>
      <c r="BV78" s="981"/>
      <c r="BW78" s="981"/>
      <c r="BX78" s="981"/>
      <c r="BY78" s="981"/>
      <c r="BZ78" s="981"/>
      <c r="CA78" s="981"/>
      <c r="CB78" s="981"/>
      <c r="CC78" s="981"/>
      <c r="CD78" s="981"/>
      <c r="CE78" s="981"/>
      <c r="CF78" s="981"/>
      <c r="CG78" s="981"/>
      <c r="CH78" s="981"/>
      <c r="CI78" s="981"/>
      <c r="CJ78" s="981"/>
      <c r="CK78" s="981"/>
      <c r="CL78" s="981"/>
      <c r="CM78" s="981"/>
      <c r="CN78" s="981"/>
      <c r="CO78" s="981"/>
      <c r="CP78" s="981"/>
      <c r="CQ78" s="981"/>
      <c r="CR78" s="981"/>
      <c r="CS78" s="981"/>
      <c r="CT78" s="981"/>
      <c r="CU78" s="981"/>
      <c r="CV78" s="981"/>
      <c r="CW78" s="981"/>
      <c r="CX78" s="981"/>
      <c r="CY78" s="981"/>
    </row>
    <row r="79" spans="1:103" s="427" customFormat="1" ht="17.149999999999999" customHeight="1" thickTop="1" thickBot="1">
      <c r="A79" s="444"/>
      <c r="B79" s="443"/>
      <c r="C79" s="442"/>
      <c r="D79" s="442"/>
      <c r="E79" s="441"/>
      <c r="F79" s="431"/>
      <c r="G79" s="441"/>
      <c r="H79" s="440"/>
      <c r="I79" s="393"/>
      <c r="J79" s="392"/>
      <c r="K79" s="439"/>
      <c r="L79" s="438"/>
      <c r="M79" s="437"/>
      <c r="N79" s="438"/>
      <c r="O79" s="437"/>
      <c r="P79" s="438"/>
      <c r="Q79" s="437"/>
      <c r="R79" s="436"/>
      <c r="S79" s="435"/>
      <c r="T79" s="434"/>
      <c r="U79" s="385"/>
      <c r="V79" s="433"/>
      <c r="W79" s="432"/>
      <c r="X79" s="431"/>
      <c r="Y79" s="430"/>
      <c r="Z79" s="430"/>
      <c r="AA79" s="429"/>
      <c r="AB79" s="428"/>
      <c r="AC79" s="788"/>
      <c r="AD79" s="979"/>
      <c r="AE79" s="341"/>
      <c r="AF79" s="341"/>
      <c r="AG79" s="341"/>
      <c r="AH79" s="341"/>
      <c r="AI79" s="341"/>
      <c r="AJ79" s="980"/>
      <c r="AK79" s="341"/>
      <c r="AL79" s="341"/>
      <c r="AM79" s="341"/>
      <c r="AN79" s="341"/>
      <c r="AO79" s="341"/>
      <c r="AP79" s="341"/>
      <c r="AQ79" s="981"/>
      <c r="AR79" s="981"/>
      <c r="AS79" s="981"/>
      <c r="AT79" s="981"/>
      <c r="AU79" s="981"/>
      <c r="AV79" s="981"/>
      <c r="AW79" s="981"/>
      <c r="AX79" s="981"/>
      <c r="AY79" s="981"/>
      <c r="AZ79" s="981"/>
      <c r="BA79" s="981"/>
      <c r="BB79" s="981"/>
      <c r="BC79" s="981"/>
      <c r="BD79" s="981"/>
      <c r="BE79" s="981"/>
      <c r="BF79" s="981"/>
      <c r="BG79" s="981"/>
      <c r="BH79" s="981"/>
      <c r="BI79" s="981"/>
      <c r="BJ79" s="981"/>
      <c r="BK79" s="981"/>
      <c r="BL79" s="981"/>
      <c r="BM79" s="981"/>
      <c r="BN79" s="981"/>
      <c r="BO79" s="981"/>
      <c r="BP79" s="981"/>
      <c r="BQ79" s="981"/>
      <c r="BR79" s="981"/>
      <c r="BS79" s="981"/>
      <c r="BT79" s="981"/>
      <c r="BU79" s="981"/>
      <c r="BV79" s="981"/>
      <c r="BW79" s="981"/>
      <c r="BX79" s="981"/>
      <c r="BY79" s="981"/>
      <c r="BZ79" s="981"/>
      <c r="CA79" s="981"/>
      <c r="CB79" s="981"/>
      <c r="CC79" s="981"/>
      <c r="CD79" s="981"/>
      <c r="CE79" s="981"/>
      <c r="CF79" s="981"/>
      <c r="CG79" s="981"/>
      <c r="CH79" s="981"/>
      <c r="CI79" s="981"/>
      <c r="CJ79" s="981"/>
      <c r="CK79" s="981"/>
      <c r="CL79" s="981"/>
      <c r="CM79" s="981"/>
      <c r="CN79" s="981"/>
      <c r="CO79" s="981"/>
      <c r="CP79" s="981"/>
      <c r="CQ79" s="981"/>
      <c r="CR79" s="981"/>
      <c r="CS79" s="981"/>
      <c r="CT79" s="981"/>
      <c r="CU79" s="981"/>
      <c r="CV79" s="981"/>
      <c r="CW79" s="981"/>
      <c r="CX79" s="981"/>
      <c r="CY79" s="981"/>
    </row>
    <row r="80" spans="1:103" s="841" customFormat="1" ht="61.5" customHeight="1" thickTop="1" thickBot="1">
      <c r="A80" s="822" t="s">
        <v>322</v>
      </c>
      <c r="B80" s="823"/>
      <c r="C80" s="824" t="s">
        <v>58</v>
      </c>
      <c r="D80" s="843" t="s">
        <v>321</v>
      </c>
      <c r="E80" s="826"/>
      <c r="F80" s="827"/>
      <c r="G80" s="826"/>
      <c r="H80" s="827"/>
      <c r="I80" s="852">
        <f>'[6]DATA REALISASI MONEV INTERNAL'!F169</f>
        <v>100</v>
      </c>
      <c r="J80" s="829">
        <f>J81</f>
        <v>29723000</v>
      </c>
      <c r="K80" s="855">
        <f>IFERROR(K81/1,"")</f>
        <v>25</v>
      </c>
      <c r="L80" s="831">
        <f>L81</f>
        <v>261498037</v>
      </c>
      <c r="M80" s="856"/>
      <c r="N80" s="831"/>
      <c r="O80" s="856"/>
      <c r="P80" s="831"/>
      <c r="Q80" s="856"/>
      <c r="R80" s="857"/>
      <c r="S80" s="833"/>
      <c r="T80" s="858"/>
      <c r="U80" s="834"/>
      <c r="V80" s="835"/>
      <c r="W80" s="826"/>
      <c r="X80" s="836"/>
      <c r="Y80" s="837"/>
      <c r="Z80" s="838"/>
      <c r="AA80" s="839"/>
      <c r="AB80" s="840"/>
      <c r="AC80" s="788"/>
      <c r="AD80" s="979"/>
      <c r="AE80" s="341"/>
      <c r="AF80" s="341"/>
      <c r="AG80" s="341"/>
      <c r="AH80" s="341"/>
      <c r="AI80" s="341"/>
      <c r="AJ80" s="980"/>
      <c r="AK80" s="341"/>
      <c r="AL80" s="341"/>
      <c r="AM80" s="341"/>
      <c r="AN80" s="341"/>
      <c r="AO80" s="341"/>
      <c r="AP80" s="341"/>
      <c r="AQ80" s="341"/>
      <c r="AR80" s="341"/>
      <c r="AS80" s="341"/>
      <c r="AT80" s="341"/>
      <c r="AU80" s="341"/>
      <c r="AV80" s="341"/>
      <c r="AW80" s="341"/>
      <c r="AX80" s="341"/>
      <c r="AY80" s="341"/>
      <c r="AZ80" s="341"/>
      <c r="BA80" s="341"/>
      <c r="BB80" s="341"/>
      <c r="BC80" s="341"/>
      <c r="BD80" s="341"/>
      <c r="BE80" s="341"/>
      <c r="BF80" s="341"/>
      <c r="BG80" s="341"/>
      <c r="BH80" s="341"/>
      <c r="BI80" s="341"/>
      <c r="BJ80" s="341"/>
      <c r="BK80" s="341"/>
      <c r="BL80" s="341"/>
      <c r="BM80" s="341"/>
      <c r="BN80" s="341"/>
      <c r="BO80" s="341"/>
      <c r="BP80" s="341"/>
      <c r="BQ80" s="341"/>
      <c r="BR80" s="341"/>
      <c r="BS80" s="341"/>
      <c r="BT80" s="341"/>
      <c r="BU80" s="341"/>
      <c r="BV80" s="341"/>
      <c r="BW80" s="341"/>
      <c r="BX80" s="341"/>
      <c r="BY80" s="341"/>
      <c r="BZ80" s="341"/>
      <c r="CA80" s="341"/>
      <c r="CB80" s="341"/>
      <c r="CC80" s="341"/>
      <c r="CD80" s="341"/>
      <c r="CE80" s="341"/>
      <c r="CF80" s="341"/>
      <c r="CG80" s="341"/>
      <c r="CH80" s="341"/>
      <c r="CI80" s="341"/>
      <c r="CJ80" s="341"/>
      <c r="CK80" s="341"/>
      <c r="CL80" s="341"/>
      <c r="CM80" s="341"/>
      <c r="CN80" s="341"/>
      <c r="CO80" s="341"/>
      <c r="CP80" s="341"/>
      <c r="CQ80" s="341"/>
      <c r="CR80" s="341"/>
      <c r="CS80" s="341"/>
      <c r="CT80" s="341"/>
      <c r="CU80" s="341"/>
      <c r="CV80" s="341"/>
      <c r="CW80" s="341"/>
      <c r="CX80" s="341"/>
      <c r="CY80" s="341"/>
    </row>
    <row r="81" spans="1:103" s="874" customFormat="1" ht="61.5" customHeight="1" thickTop="1">
      <c r="A81" s="939">
        <v>14</v>
      </c>
      <c r="B81" s="940"/>
      <c r="C81" s="941" t="s">
        <v>320</v>
      </c>
      <c r="D81" s="942" t="s">
        <v>319</v>
      </c>
      <c r="E81" s="943"/>
      <c r="F81" s="944">
        <v>0</v>
      </c>
      <c r="G81" s="943"/>
      <c r="H81" s="944"/>
      <c r="I81" s="969">
        <f>'[6]DATA REALISASI MONEV INTERNAL'!F170</f>
        <v>100</v>
      </c>
      <c r="J81" s="946">
        <f>J82</f>
        <v>29723000</v>
      </c>
      <c r="K81" s="971">
        <f>K82/$I$82*100</f>
        <v>25</v>
      </c>
      <c r="L81" s="949">
        <f>SUM(L82)</f>
        <v>261498037</v>
      </c>
      <c r="M81" s="972"/>
      <c r="N81" s="949"/>
      <c r="O81" s="972"/>
      <c r="P81" s="949"/>
      <c r="Q81" s="972"/>
      <c r="R81" s="950"/>
      <c r="S81" s="894"/>
      <c r="T81" s="973"/>
      <c r="U81" s="970"/>
      <c r="V81" s="952"/>
      <c r="W81" s="953"/>
      <c r="X81" s="954"/>
      <c r="Y81" s="955"/>
      <c r="Z81" s="956"/>
      <c r="AA81" s="957"/>
      <c r="AB81" s="958"/>
      <c r="AC81" s="788"/>
      <c r="AD81" s="979"/>
      <c r="AE81" s="341"/>
      <c r="AF81" s="341"/>
      <c r="AG81" s="341"/>
      <c r="AH81" s="341"/>
      <c r="AI81" s="341"/>
      <c r="AJ81" s="980"/>
      <c r="AK81" s="341"/>
      <c r="AL81" s="341"/>
      <c r="AM81" s="341"/>
      <c r="AN81" s="341"/>
      <c r="AO81" s="341"/>
      <c r="AP81" s="341"/>
      <c r="AQ81" s="341"/>
      <c r="AR81" s="341"/>
      <c r="AS81" s="341"/>
      <c r="AT81" s="341"/>
      <c r="AU81" s="341"/>
      <c r="AV81" s="341"/>
      <c r="AW81" s="341"/>
      <c r="AX81" s="341"/>
      <c r="AY81" s="341"/>
      <c r="AZ81" s="341"/>
      <c r="BA81" s="341"/>
      <c r="BB81" s="341"/>
      <c r="BC81" s="341"/>
      <c r="BD81" s="341"/>
      <c r="BE81" s="341"/>
      <c r="BF81" s="341"/>
      <c r="BG81" s="341"/>
      <c r="BH81" s="341"/>
      <c r="BI81" s="341"/>
      <c r="BJ81" s="341"/>
      <c r="BK81" s="341"/>
      <c r="BL81" s="341"/>
      <c r="BM81" s="341"/>
      <c r="BN81" s="341"/>
      <c r="BO81" s="341"/>
      <c r="BP81" s="341"/>
      <c r="BQ81" s="341"/>
      <c r="BR81" s="341"/>
      <c r="BS81" s="341"/>
      <c r="BT81" s="341"/>
      <c r="BU81" s="341"/>
      <c r="BV81" s="341"/>
      <c r="BW81" s="341"/>
      <c r="BX81" s="341"/>
      <c r="BY81" s="341"/>
      <c r="BZ81" s="341"/>
      <c r="CA81" s="341"/>
      <c r="CB81" s="341"/>
      <c r="CC81" s="341"/>
      <c r="CD81" s="341"/>
      <c r="CE81" s="341"/>
      <c r="CF81" s="341"/>
      <c r="CG81" s="341"/>
      <c r="CH81" s="341"/>
      <c r="CI81" s="341"/>
      <c r="CJ81" s="341"/>
      <c r="CK81" s="341"/>
      <c r="CL81" s="341"/>
      <c r="CM81" s="341"/>
      <c r="CN81" s="341"/>
      <c r="CO81" s="341"/>
      <c r="CP81" s="341"/>
      <c r="CQ81" s="341"/>
      <c r="CR81" s="341"/>
      <c r="CS81" s="341"/>
      <c r="CT81" s="341"/>
      <c r="CU81" s="341"/>
      <c r="CV81" s="341"/>
      <c r="CW81" s="341"/>
      <c r="CX81" s="341"/>
      <c r="CY81" s="341"/>
    </row>
    <row r="82" spans="1:103" s="288" customFormat="1" ht="41.25" customHeight="1">
      <c r="A82" s="426">
        <v>33</v>
      </c>
      <c r="B82" s="425"/>
      <c r="C82" s="424" t="s">
        <v>318</v>
      </c>
      <c r="D82" s="423" t="s">
        <v>317</v>
      </c>
      <c r="E82" s="413"/>
      <c r="F82" s="422"/>
      <c r="G82" s="413"/>
      <c r="H82" s="422"/>
      <c r="I82" s="421">
        <v>4</v>
      </c>
      <c r="J82" s="420">
        <f>'FORMAT 1'!E60</f>
        <v>29723000</v>
      </c>
      <c r="K82" s="419">
        <v>1</v>
      </c>
      <c r="L82" s="6">
        <f>'FORMAT 1'!G66</f>
        <v>261498037</v>
      </c>
      <c r="M82" s="419"/>
      <c r="N82" s="353"/>
      <c r="O82" s="419"/>
      <c r="P82" s="353"/>
      <c r="Q82" s="419"/>
      <c r="R82" s="353"/>
      <c r="S82" s="416"/>
      <c r="T82" s="671">
        <f>L82</f>
        <v>261498037</v>
      </c>
      <c r="U82" s="415"/>
      <c r="V82" s="414"/>
      <c r="W82" s="413"/>
      <c r="X82" s="412"/>
      <c r="Y82" s="411"/>
      <c r="Z82" s="410"/>
      <c r="AA82" s="409"/>
      <c r="AB82" s="408"/>
      <c r="AC82" s="788"/>
      <c r="AD82" s="979">
        <v>208000</v>
      </c>
      <c r="AE82" s="341"/>
      <c r="AF82" s="341"/>
      <c r="AG82" s="341"/>
      <c r="AH82" s="341"/>
      <c r="AI82" s="341"/>
      <c r="AJ82" s="980"/>
      <c r="AK82" s="341"/>
      <c r="AL82" s="341"/>
      <c r="AM82" s="341"/>
      <c r="AN82" s="341"/>
      <c r="AO82" s="341"/>
      <c r="AP82" s="987">
        <f>(J82-T82-AD82)</f>
        <v>-231983037</v>
      </c>
      <c r="AQ82" s="341"/>
      <c r="AR82" s="341"/>
      <c r="AS82" s="341"/>
      <c r="AT82" s="341"/>
      <c r="AU82" s="341"/>
      <c r="AV82" s="341"/>
      <c r="AW82" s="341"/>
      <c r="AX82" s="341"/>
      <c r="AY82" s="341"/>
      <c r="AZ82" s="341"/>
      <c r="BA82" s="341"/>
      <c r="BB82" s="341"/>
      <c r="BC82" s="341"/>
      <c r="BD82" s="341"/>
      <c r="BE82" s="341"/>
      <c r="BF82" s="341"/>
      <c r="BG82" s="341"/>
      <c r="BH82" s="341"/>
      <c r="BI82" s="341"/>
      <c r="BJ82" s="341"/>
      <c r="BK82" s="341"/>
      <c r="BL82" s="341"/>
      <c r="BM82" s="341"/>
      <c r="BN82" s="341"/>
      <c r="BO82" s="341"/>
      <c r="BP82" s="341"/>
      <c r="BQ82" s="341"/>
      <c r="BR82" s="341"/>
      <c r="BS82" s="341"/>
      <c r="BT82" s="341"/>
      <c r="BU82" s="341"/>
      <c r="BV82" s="341"/>
      <c r="BW82" s="341"/>
      <c r="BX82" s="341"/>
      <c r="BY82" s="341"/>
      <c r="BZ82" s="341"/>
      <c r="CA82" s="341"/>
      <c r="CB82" s="341"/>
      <c r="CC82" s="341"/>
      <c r="CD82" s="341"/>
      <c r="CE82" s="341"/>
      <c r="CF82" s="341"/>
      <c r="CG82" s="341"/>
      <c r="CH82" s="341"/>
      <c r="CI82" s="341"/>
      <c r="CJ82" s="341"/>
      <c r="CK82" s="341"/>
      <c r="CL82" s="341"/>
      <c r="CM82" s="341"/>
      <c r="CN82" s="341"/>
      <c r="CO82" s="341"/>
      <c r="CP82" s="341"/>
      <c r="CQ82" s="341"/>
      <c r="CR82" s="341"/>
      <c r="CS82" s="341"/>
      <c r="CT82" s="341"/>
      <c r="CU82" s="341"/>
      <c r="CV82" s="341"/>
      <c r="CW82" s="341"/>
      <c r="CX82" s="341"/>
      <c r="CY82" s="341"/>
    </row>
    <row r="83" spans="1:103" s="288" customFormat="1" ht="23.15" customHeight="1">
      <c r="A83" s="340"/>
      <c r="B83" s="339"/>
      <c r="C83" s="338"/>
      <c r="D83" s="338"/>
      <c r="E83" s="337"/>
      <c r="F83" s="327"/>
      <c r="G83" s="337"/>
      <c r="H83" s="336"/>
      <c r="I83" s="335"/>
      <c r="J83" s="334">
        <f>SUM(J82:J82)</f>
        <v>29723000</v>
      </c>
      <c r="K83" s="333"/>
      <c r="L83" s="332"/>
      <c r="M83" s="407"/>
      <c r="N83" s="332"/>
      <c r="O83" s="407"/>
      <c r="P83" s="332"/>
      <c r="Q83" s="407"/>
      <c r="R83" s="406"/>
      <c r="S83" s="405"/>
      <c r="T83" s="331" t="s">
        <v>20</v>
      </c>
      <c r="U83" s="330">
        <f>IFERROR((0+U82*J82)/J83,0)</f>
        <v>0</v>
      </c>
      <c r="V83" s="329">
        <f>IFERROR((0+V82*J82)/J83,0)</f>
        <v>0</v>
      </c>
      <c r="W83" s="328"/>
      <c r="X83" s="327"/>
      <c r="Y83" s="326"/>
      <c r="Z83" s="326"/>
      <c r="AA83" s="325"/>
      <c r="AB83" s="324"/>
      <c r="AC83" s="788"/>
      <c r="AD83" s="979"/>
      <c r="AE83" s="341"/>
      <c r="AF83" s="341"/>
      <c r="AG83" s="341"/>
      <c r="AH83" s="341"/>
      <c r="AI83" s="341"/>
      <c r="AJ83" s="980"/>
      <c r="AK83" s="341"/>
      <c r="AL83" s="341"/>
      <c r="AM83" s="341"/>
      <c r="AN83" s="341"/>
      <c r="AO83" s="341"/>
      <c r="AP83" s="341"/>
      <c r="AQ83" s="341"/>
      <c r="AR83" s="341"/>
      <c r="AS83" s="341"/>
      <c r="AT83" s="341"/>
      <c r="AU83" s="341"/>
      <c r="AV83" s="341"/>
      <c r="AW83" s="341"/>
      <c r="AX83" s="341"/>
      <c r="AY83" s="341"/>
      <c r="AZ83" s="341"/>
      <c r="BA83" s="341"/>
      <c r="BB83" s="341"/>
      <c r="BC83" s="341"/>
      <c r="BD83" s="341"/>
      <c r="BE83" s="341"/>
      <c r="BF83" s="341"/>
      <c r="BG83" s="341"/>
      <c r="BH83" s="341"/>
      <c r="BI83" s="341"/>
      <c r="BJ83" s="341"/>
      <c r="BK83" s="341"/>
      <c r="BL83" s="341"/>
      <c r="BM83" s="341"/>
      <c r="BN83" s="341"/>
      <c r="BO83" s="341"/>
      <c r="BP83" s="341"/>
      <c r="BQ83" s="341"/>
      <c r="BR83" s="341"/>
      <c r="BS83" s="341"/>
      <c r="BT83" s="341"/>
      <c r="BU83" s="341"/>
      <c r="BV83" s="341"/>
      <c r="BW83" s="341"/>
      <c r="BX83" s="341"/>
      <c r="BY83" s="341"/>
      <c r="BZ83" s="341"/>
      <c r="CA83" s="341"/>
      <c r="CB83" s="341"/>
      <c r="CC83" s="341"/>
      <c r="CD83" s="341"/>
      <c r="CE83" s="341"/>
      <c r="CF83" s="341"/>
      <c r="CG83" s="341"/>
      <c r="CH83" s="341"/>
      <c r="CI83" s="341"/>
      <c r="CJ83" s="341"/>
      <c r="CK83" s="341"/>
      <c r="CL83" s="341"/>
      <c r="CM83" s="341"/>
      <c r="CN83" s="341"/>
      <c r="CO83" s="341"/>
      <c r="CP83" s="341"/>
      <c r="CQ83" s="341"/>
      <c r="CR83" s="341"/>
      <c r="CS83" s="341"/>
      <c r="CT83" s="341"/>
      <c r="CU83" s="341"/>
      <c r="CV83" s="341"/>
      <c r="CW83" s="341"/>
      <c r="CX83" s="341"/>
      <c r="CY83" s="341"/>
    </row>
    <row r="84" spans="1:103" s="288" customFormat="1" ht="25.5" customHeight="1" thickBot="1">
      <c r="A84" s="323"/>
      <c r="B84" s="322"/>
      <c r="C84" s="321"/>
      <c r="D84" s="321"/>
      <c r="E84" s="320"/>
      <c r="F84" s="310"/>
      <c r="G84" s="320"/>
      <c r="H84" s="319"/>
      <c r="I84" s="404"/>
      <c r="J84" s="403"/>
      <c r="K84" s="316"/>
      <c r="L84" s="315"/>
      <c r="M84" s="402"/>
      <c r="N84" s="315"/>
      <c r="O84" s="402"/>
      <c r="P84" s="315"/>
      <c r="Q84" s="402"/>
      <c r="R84" s="315"/>
      <c r="S84" s="401"/>
      <c r="T84" s="314" t="s">
        <v>21</v>
      </c>
      <c r="U84" s="400" t="str">
        <f>IF(U83&gt;0.9,"Sangat Tinggi",IF(U83&gt;0.75,"Tinggi",IF(U83&gt;0.65,"Sedang",IF(U83&gt;0.5,"Rendah","Sangat Rendah"))))</f>
        <v>Sangat Rendah</v>
      </c>
      <c r="V84" s="399" t="str">
        <f>IF(V83&gt;0.9,"Sangat Tinggi",IF(V83&gt;0.75,"Tinggi",IF(V83&gt;0.65,"Sedang",IF(V83&gt;0.5,"Rendah","Sangat Rendah"))))</f>
        <v>Sangat Rendah</v>
      </c>
      <c r="W84" s="311"/>
      <c r="X84" s="310"/>
      <c r="Y84" s="309"/>
      <c r="Z84" s="309"/>
      <c r="AA84" s="308"/>
      <c r="AB84" s="307"/>
      <c r="AC84" s="788"/>
      <c r="AD84" s="979"/>
      <c r="AE84" s="341"/>
      <c r="AF84" s="986">
        <f>J83</f>
        <v>29723000</v>
      </c>
      <c r="AG84" s="986">
        <f>J83*U83</f>
        <v>0</v>
      </c>
      <c r="AH84" s="445">
        <f>J83*V83</f>
        <v>0</v>
      </c>
      <c r="AI84" s="341"/>
      <c r="AJ84" s="980"/>
      <c r="AK84" s="341"/>
      <c r="AL84" s="341"/>
      <c r="AM84" s="341"/>
      <c r="AN84" s="341"/>
      <c r="AO84" s="341"/>
      <c r="AP84" s="341"/>
      <c r="AQ84" s="341"/>
      <c r="AR84" s="341"/>
      <c r="AS84" s="341"/>
      <c r="AT84" s="341"/>
      <c r="AU84" s="341"/>
      <c r="AV84" s="341"/>
      <c r="AW84" s="341"/>
      <c r="AX84" s="341"/>
      <c r="AY84" s="341"/>
      <c r="AZ84" s="341"/>
      <c r="BA84" s="341"/>
      <c r="BB84" s="341"/>
      <c r="BC84" s="341"/>
      <c r="BD84" s="341"/>
      <c r="BE84" s="341"/>
      <c r="BF84" s="341"/>
      <c r="BG84" s="341"/>
      <c r="BH84" s="341"/>
      <c r="BI84" s="341"/>
      <c r="BJ84" s="341"/>
      <c r="BK84" s="341"/>
      <c r="BL84" s="341"/>
      <c r="BM84" s="341"/>
      <c r="BN84" s="341"/>
      <c r="BO84" s="341"/>
      <c r="BP84" s="341"/>
      <c r="BQ84" s="341"/>
      <c r="BR84" s="341"/>
      <c r="BS84" s="341"/>
      <c r="BT84" s="341"/>
      <c r="BU84" s="341"/>
      <c r="BV84" s="341"/>
      <c r="BW84" s="341"/>
      <c r="BX84" s="341"/>
      <c r="BY84" s="341"/>
      <c r="BZ84" s="341"/>
      <c r="CA84" s="341"/>
      <c r="CB84" s="341"/>
      <c r="CC84" s="341"/>
      <c r="CD84" s="341"/>
      <c r="CE84" s="341"/>
      <c r="CF84" s="341"/>
      <c r="CG84" s="341"/>
      <c r="CH84" s="341"/>
      <c r="CI84" s="341"/>
      <c r="CJ84" s="341"/>
      <c r="CK84" s="341"/>
      <c r="CL84" s="341"/>
      <c r="CM84" s="341"/>
      <c r="CN84" s="341"/>
      <c r="CO84" s="341"/>
      <c r="CP84" s="341"/>
      <c r="CQ84" s="341"/>
      <c r="CR84" s="341"/>
      <c r="CS84" s="341"/>
      <c r="CT84" s="341"/>
      <c r="CU84" s="341"/>
      <c r="CV84" s="341"/>
      <c r="CW84" s="341"/>
      <c r="CX84" s="341"/>
      <c r="CY84" s="341"/>
    </row>
    <row r="85" spans="1:103" s="288" customFormat="1" ht="17.149999999999999" customHeight="1" thickTop="1" thickBot="1">
      <c r="A85" s="398"/>
      <c r="B85" s="397"/>
      <c r="C85" s="396"/>
      <c r="D85" s="396"/>
      <c r="E85" s="395"/>
      <c r="F85" s="382"/>
      <c r="G85" s="395"/>
      <c r="H85" s="394"/>
      <c r="I85" s="393"/>
      <c r="J85" s="392"/>
      <c r="K85" s="391"/>
      <c r="L85" s="390"/>
      <c r="M85" s="389"/>
      <c r="N85" s="390"/>
      <c r="O85" s="389"/>
      <c r="P85" s="390"/>
      <c r="Q85" s="389"/>
      <c r="R85" s="388"/>
      <c r="S85" s="387"/>
      <c r="T85" s="386"/>
      <c r="U85" s="385"/>
      <c r="V85" s="384"/>
      <c r="W85" s="383"/>
      <c r="X85" s="382"/>
      <c r="Y85" s="381"/>
      <c r="Z85" s="381"/>
      <c r="AA85" s="380"/>
      <c r="AB85" s="379"/>
      <c r="AC85" s="788"/>
      <c r="AD85" s="979"/>
      <c r="AE85" s="341"/>
      <c r="AF85" s="986"/>
      <c r="AG85" s="986"/>
      <c r="AH85" s="445"/>
      <c r="AI85" s="341"/>
      <c r="AJ85" s="980"/>
      <c r="AK85" s="341"/>
      <c r="AL85" s="341"/>
      <c r="AM85" s="341"/>
      <c r="AN85" s="341"/>
      <c r="AO85" s="341"/>
      <c r="AP85" s="341"/>
      <c r="AQ85" s="341"/>
      <c r="AR85" s="341"/>
      <c r="AS85" s="341"/>
      <c r="AT85" s="341"/>
      <c r="AU85" s="341"/>
      <c r="AV85" s="341"/>
      <c r="AW85" s="341"/>
      <c r="AX85" s="341"/>
      <c r="AY85" s="341"/>
      <c r="AZ85" s="341"/>
      <c r="BA85" s="341"/>
      <c r="BB85" s="341"/>
      <c r="BC85" s="341"/>
      <c r="BD85" s="341"/>
      <c r="BE85" s="341"/>
      <c r="BF85" s="341"/>
      <c r="BG85" s="341"/>
      <c r="BH85" s="341"/>
      <c r="BI85" s="341"/>
      <c r="BJ85" s="341"/>
      <c r="BK85" s="341"/>
      <c r="BL85" s="341"/>
      <c r="BM85" s="341"/>
      <c r="BN85" s="341"/>
      <c r="BO85" s="341"/>
      <c r="BP85" s="341"/>
      <c r="BQ85" s="341"/>
      <c r="BR85" s="341"/>
      <c r="BS85" s="341"/>
      <c r="BT85" s="341"/>
      <c r="BU85" s="341"/>
      <c r="BV85" s="341"/>
      <c r="BW85" s="341"/>
      <c r="BX85" s="341"/>
      <c r="BY85" s="341"/>
      <c r="BZ85" s="341"/>
      <c r="CA85" s="341"/>
      <c r="CB85" s="341"/>
      <c r="CC85" s="341"/>
      <c r="CD85" s="341"/>
      <c r="CE85" s="341"/>
      <c r="CF85" s="341"/>
      <c r="CG85" s="341"/>
      <c r="CH85" s="341"/>
      <c r="CI85" s="341"/>
      <c r="CJ85" s="341"/>
      <c r="CK85" s="341"/>
      <c r="CL85" s="341"/>
      <c r="CM85" s="341"/>
      <c r="CN85" s="341"/>
      <c r="CO85" s="341"/>
      <c r="CP85" s="341"/>
      <c r="CQ85" s="341"/>
      <c r="CR85" s="341"/>
      <c r="CS85" s="341"/>
      <c r="CT85" s="341"/>
      <c r="CU85" s="341"/>
      <c r="CV85" s="341"/>
      <c r="CW85" s="341"/>
      <c r="CX85" s="341"/>
      <c r="CY85" s="341"/>
    </row>
    <row r="86" spans="1:103" s="841" customFormat="1" ht="76.5" customHeight="1" thickTop="1" thickBot="1">
      <c r="A86" s="822" t="s">
        <v>316</v>
      </c>
      <c r="B86" s="842"/>
      <c r="C86" s="824" t="s">
        <v>62</v>
      </c>
      <c r="D86" s="843" t="s">
        <v>315</v>
      </c>
      <c r="E86" s="844"/>
      <c r="F86" s="845"/>
      <c r="G86" s="844"/>
      <c r="H86" s="845"/>
      <c r="I86" s="852">
        <f>'[6]DATA REALISASI MONEV INTERNAL'!F176</f>
        <v>100</v>
      </c>
      <c r="J86" s="829">
        <f>J87</f>
        <v>28349500</v>
      </c>
      <c r="K86" s="855">
        <f>IFERROR(K87/1,"")</f>
        <v>0</v>
      </c>
      <c r="L86" s="829">
        <f>L87</f>
        <v>0</v>
      </c>
      <c r="M86" s="856"/>
      <c r="N86" s="829"/>
      <c r="O86" s="856"/>
      <c r="P86" s="829"/>
      <c r="Q86" s="856"/>
      <c r="R86" s="853"/>
      <c r="S86" s="833"/>
      <c r="T86" s="858"/>
      <c r="U86" s="834"/>
      <c r="V86" s="835"/>
      <c r="W86" s="844"/>
      <c r="X86" s="848"/>
      <c r="Y86" s="849"/>
      <c r="Z86" s="850"/>
      <c r="AA86" s="839"/>
      <c r="AB86" s="851"/>
      <c r="AC86" s="787"/>
      <c r="AD86" s="979"/>
      <c r="AE86" s="341"/>
      <c r="AF86" s="341"/>
      <c r="AG86" s="341"/>
      <c r="AH86" s="341"/>
      <c r="AI86" s="341"/>
      <c r="AJ86" s="980"/>
      <c r="AK86" s="341"/>
      <c r="AL86" s="341"/>
      <c r="AM86" s="341"/>
      <c r="AN86" s="341"/>
      <c r="AO86" s="341"/>
      <c r="AP86" s="341"/>
      <c r="AQ86" s="341"/>
      <c r="AR86" s="341"/>
      <c r="AS86" s="341"/>
      <c r="AT86" s="341"/>
      <c r="AU86" s="341"/>
      <c r="AV86" s="341"/>
      <c r="AW86" s="341"/>
      <c r="AX86" s="341"/>
      <c r="AY86" s="341"/>
      <c r="AZ86" s="341"/>
      <c r="BA86" s="341"/>
      <c r="BB86" s="341"/>
      <c r="BC86" s="341"/>
      <c r="BD86" s="341"/>
      <c r="BE86" s="341"/>
      <c r="BF86" s="341"/>
      <c r="BG86" s="341"/>
      <c r="BH86" s="341"/>
      <c r="BI86" s="341"/>
      <c r="BJ86" s="341"/>
      <c r="BK86" s="341"/>
      <c r="BL86" s="341"/>
      <c r="BM86" s="341"/>
      <c r="BN86" s="341"/>
      <c r="BO86" s="341"/>
      <c r="BP86" s="341"/>
      <c r="BQ86" s="341"/>
      <c r="BR86" s="341"/>
      <c r="BS86" s="341"/>
      <c r="BT86" s="341"/>
      <c r="BU86" s="341"/>
      <c r="BV86" s="341"/>
      <c r="BW86" s="341"/>
      <c r="BX86" s="341"/>
      <c r="BY86" s="341"/>
      <c r="BZ86" s="341"/>
      <c r="CA86" s="341"/>
      <c r="CB86" s="341"/>
      <c r="CC86" s="341"/>
      <c r="CD86" s="341"/>
      <c r="CE86" s="341"/>
      <c r="CF86" s="341"/>
      <c r="CG86" s="341"/>
      <c r="CH86" s="341"/>
      <c r="CI86" s="341"/>
      <c r="CJ86" s="341"/>
      <c r="CK86" s="341"/>
      <c r="CL86" s="341"/>
      <c r="CM86" s="341"/>
      <c r="CN86" s="341"/>
      <c r="CO86" s="341"/>
      <c r="CP86" s="341"/>
      <c r="CQ86" s="341"/>
      <c r="CR86" s="341"/>
      <c r="CS86" s="341"/>
      <c r="CT86" s="341"/>
      <c r="CU86" s="341"/>
      <c r="CV86" s="341"/>
      <c r="CW86" s="341"/>
      <c r="CX86" s="341"/>
      <c r="CY86" s="341"/>
    </row>
    <row r="87" spans="1:103" s="874" customFormat="1" ht="63" customHeight="1" thickTop="1">
      <c r="A87" s="939">
        <v>15</v>
      </c>
      <c r="B87" s="940"/>
      <c r="C87" s="941" t="s">
        <v>313</v>
      </c>
      <c r="D87" s="942" t="s">
        <v>312</v>
      </c>
      <c r="E87" s="943"/>
      <c r="F87" s="944">
        <v>0</v>
      </c>
      <c r="G87" s="943"/>
      <c r="H87" s="944"/>
      <c r="I87" s="969">
        <f>'[6]DATA REALISASI MONEV INTERNAL'!F177</f>
        <v>100</v>
      </c>
      <c r="J87" s="946">
        <f>SUM(J88:J89)</f>
        <v>28349500</v>
      </c>
      <c r="K87" s="974">
        <f>(K88+(K89/4))/SUM($I$88:$I$89)*100</f>
        <v>0</v>
      </c>
      <c r="L87" s="949">
        <f>SUM(L88:L89)</f>
        <v>0</v>
      </c>
      <c r="M87" s="975"/>
      <c r="N87" s="949"/>
      <c r="O87" s="975"/>
      <c r="P87" s="949"/>
      <c r="Q87" s="975"/>
      <c r="R87" s="950"/>
      <c r="S87" s="894"/>
      <c r="T87" s="973"/>
      <c r="U87" s="970"/>
      <c r="V87" s="952"/>
      <c r="W87" s="953"/>
      <c r="X87" s="954"/>
      <c r="Y87" s="955"/>
      <c r="Z87" s="956"/>
      <c r="AA87" s="957"/>
      <c r="AB87" s="958"/>
      <c r="AC87" s="788"/>
      <c r="AD87" s="979"/>
      <c r="AE87" s="341"/>
      <c r="AF87" s="341"/>
      <c r="AG87" s="341"/>
      <c r="AH87" s="341"/>
      <c r="AI87" s="341"/>
      <c r="AJ87" s="980"/>
      <c r="AK87" s="341"/>
      <c r="AL87" s="341"/>
      <c r="AM87" s="341"/>
      <c r="AN87" s="341"/>
      <c r="AO87" s="341"/>
      <c r="AP87" s="341"/>
      <c r="AQ87" s="341"/>
      <c r="AR87" s="341"/>
      <c r="AS87" s="341"/>
      <c r="AT87" s="341"/>
      <c r="AU87" s="341"/>
      <c r="AV87" s="341"/>
      <c r="AW87" s="341"/>
      <c r="AX87" s="341"/>
      <c r="AY87" s="341"/>
      <c r="AZ87" s="341"/>
      <c r="BA87" s="341"/>
      <c r="BB87" s="341"/>
      <c r="BC87" s="341"/>
      <c r="BD87" s="341"/>
      <c r="BE87" s="341"/>
      <c r="BF87" s="341"/>
      <c r="BG87" s="341"/>
      <c r="BH87" s="341"/>
      <c r="BI87" s="341"/>
      <c r="BJ87" s="341"/>
      <c r="BK87" s="341"/>
      <c r="BL87" s="341"/>
      <c r="BM87" s="341"/>
      <c r="BN87" s="341"/>
      <c r="BO87" s="341"/>
      <c r="BP87" s="341"/>
      <c r="BQ87" s="341"/>
      <c r="BR87" s="341"/>
      <c r="BS87" s="341"/>
      <c r="BT87" s="341"/>
      <c r="BU87" s="341"/>
      <c r="BV87" s="341"/>
      <c r="BW87" s="341"/>
      <c r="BX87" s="341"/>
      <c r="BY87" s="341"/>
      <c r="BZ87" s="341"/>
      <c r="CA87" s="341"/>
      <c r="CB87" s="341"/>
      <c r="CC87" s="341"/>
      <c r="CD87" s="341"/>
      <c r="CE87" s="341"/>
      <c r="CF87" s="341"/>
      <c r="CG87" s="341"/>
      <c r="CH87" s="341"/>
      <c r="CI87" s="341"/>
      <c r="CJ87" s="341"/>
      <c r="CK87" s="341"/>
      <c r="CL87" s="341"/>
      <c r="CM87" s="341"/>
      <c r="CN87" s="341"/>
      <c r="CO87" s="341"/>
      <c r="CP87" s="341"/>
      <c r="CQ87" s="341"/>
      <c r="CR87" s="341"/>
      <c r="CS87" s="341"/>
      <c r="CT87" s="341"/>
      <c r="CU87" s="341"/>
      <c r="CV87" s="341"/>
      <c r="CW87" s="341"/>
      <c r="CX87" s="341"/>
      <c r="CY87" s="341"/>
    </row>
    <row r="88" spans="1:103" s="288" customFormat="1" ht="51.75" customHeight="1">
      <c r="A88" s="377">
        <v>34</v>
      </c>
      <c r="B88" s="376"/>
      <c r="C88" s="375" t="s">
        <v>311</v>
      </c>
      <c r="D88" s="374" t="s">
        <v>310</v>
      </c>
      <c r="E88" s="366"/>
      <c r="F88" s="373"/>
      <c r="G88" s="366"/>
      <c r="H88" s="373"/>
      <c r="I88" s="370">
        <v>22</v>
      </c>
      <c r="J88" s="4">
        <f>'FORMAT 1'!E63</f>
        <v>18248000</v>
      </c>
      <c r="K88" s="372">
        <v>0</v>
      </c>
      <c r="L88" s="371">
        <v>0</v>
      </c>
      <c r="M88" s="372"/>
      <c r="N88" s="371"/>
      <c r="O88" s="372"/>
      <c r="P88" s="371"/>
      <c r="Q88" s="372"/>
      <c r="R88" s="371"/>
      <c r="S88" s="369"/>
      <c r="T88" s="671">
        <f>L88</f>
        <v>0</v>
      </c>
      <c r="U88" s="368"/>
      <c r="V88" s="378"/>
      <c r="W88" s="366"/>
      <c r="X88" s="365"/>
      <c r="Y88" s="364"/>
      <c r="Z88" s="363"/>
      <c r="AA88" s="362"/>
      <c r="AB88" s="361"/>
      <c r="AC88" s="788"/>
      <c r="AD88" s="979">
        <v>133500</v>
      </c>
      <c r="AE88" s="341"/>
      <c r="AF88" s="341"/>
      <c r="AG88" s="341"/>
      <c r="AH88" s="341"/>
      <c r="AI88" s="341"/>
      <c r="AJ88" s="980"/>
      <c r="AK88" s="341"/>
      <c r="AL88" s="341"/>
      <c r="AM88" s="341"/>
      <c r="AN88" s="341"/>
      <c r="AO88" s="341"/>
      <c r="AP88" s="987">
        <f>(J88-T88-AD88)</f>
        <v>18114500</v>
      </c>
      <c r="AQ88" s="341"/>
      <c r="AR88" s="341"/>
      <c r="AS88" s="341"/>
      <c r="AT88" s="341"/>
      <c r="AU88" s="341"/>
      <c r="AV88" s="341"/>
      <c r="AW88" s="341"/>
      <c r="AX88" s="341"/>
      <c r="AY88" s="341"/>
      <c r="AZ88" s="341"/>
      <c r="BA88" s="341"/>
      <c r="BB88" s="341"/>
      <c r="BC88" s="341"/>
      <c r="BD88" s="341"/>
      <c r="BE88" s="341"/>
      <c r="BF88" s="341"/>
      <c r="BG88" s="341"/>
      <c r="BH88" s="341"/>
      <c r="BI88" s="341"/>
      <c r="BJ88" s="341"/>
      <c r="BK88" s="341"/>
      <c r="BL88" s="341"/>
      <c r="BM88" s="341"/>
      <c r="BN88" s="341"/>
      <c r="BO88" s="341"/>
      <c r="BP88" s="341"/>
      <c r="BQ88" s="341"/>
      <c r="BR88" s="341"/>
      <c r="BS88" s="341"/>
      <c r="BT88" s="341"/>
      <c r="BU88" s="341"/>
      <c r="BV88" s="341"/>
      <c r="BW88" s="341"/>
      <c r="BX88" s="341"/>
      <c r="BY88" s="341"/>
      <c r="BZ88" s="341"/>
      <c r="CA88" s="341"/>
      <c r="CB88" s="341"/>
      <c r="CC88" s="341"/>
      <c r="CD88" s="341"/>
      <c r="CE88" s="341"/>
      <c r="CF88" s="341"/>
      <c r="CG88" s="341"/>
      <c r="CH88" s="341"/>
      <c r="CI88" s="341"/>
      <c r="CJ88" s="341"/>
      <c r="CK88" s="341"/>
      <c r="CL88" s="341"/>
      <c r="CM88" s="341"/>
      <c r="CN88" s="341"/>
      <c r="CO88" s="341"/>
      <c r="CP88" s="341"/>
      <c r="CQ88" s="341"/>
      <c r="CR88" s="341"/>
      <c r="CS88" s="341"/>
      <c r="CT88" s="341"/>
      <c r="CU88" s="341"/>
      <c r="CV88" s="341"/>
      <c r="CW88" s="341"/>
      <c r="CX88" s="341"/>
      <c r="CY88" s="341"/>
    </row>
    <row r="89" spans="1:103" s="288" customFormat="1" ht="48.75" customHeight="1">
      <c r="A89" s="360">
        <v>35</v>
      </c>
      <c r="B89" s="359"/>
      <c r="C89" s="358" t="s">
        <v>309</v>
      </c>
      <c r="D89" s="357" t="s">
        <v>308</v>
      </c>
      <c r="E89" s="347"/>
      <c r="F89" s="356"/>
      <c r="G89" s="347"/>
      <c r="H89" s="356"/>
      <c r="I89" s="355">
        <v>8</v>
      </c>
      <c r="J89" s="4">
        <f>'FORMAT 1'!E64</f>
        <v>10101500</v>
      </c>
      <c r="K89" s="354">
        <v>0</v>
      </c>
      <c r="L89" s="371">
        <v>0</v>
      </c>
      <c r="M89" s="354"/>
      <c r="N89" s="353"/>
      <c r="O89" s="354"/>
      <c r="P89" s="353"/>
      <c r="Q89" s="354"/>
      <c r="R89" s="353"/>
      <c r="S89" s="351"/>
      <c r="T89" s="350"/>
      <c r="U89" s="368"/>
      <c r="V89" s="378"/>
      <c r="W89" s="347"/>
      <c r="X89" s="346"/>
      <c r="Y89" s="345"/>
      <c r="Z89" s="344"/>
      <c r="AA89" s="343"/>
      <c r="AB89" s="342"/>
      <c r="AC89" s="788"/>
      <c r="AD89" s="979">
        <v>14000</v>
      </c>
      <c r="AE89" s="341"/>
      <c r="AF89" s="341"/>
      <c r="AG89" s="341"/>
      <c r="AH89" s="341"/>
      <c r="AI89" s="341"/>
      <c r="AJ89" s="980"/>
      <c r="AK89" s="341"/>
      <c r="AL89" s="341"/>
      <c r="AM89" s="341"/>
      <c r="AN89" s="341"/>
      <c r="AO89" s="341"/>
      <c r="AP89" s="987">
        <f>(J89-T89-AD89)</f>
        <v>10087500</v>
      </c>
      <c r="AQ89" s="341"/>
      <c r="AR89" s="341"/>
      <c r="AS89" s="341"/>
      <c r="AT89" s="341"/>
      <c r="AU89" s="341"/>
      <c r="AV89" s="341"/>
      <c r="AW89" s="341"/>
      <c r="AX89" s="341"/>
      <c r="AY89" s="341"/>
      <c r="AZ89" s="341"/>
      <c r="BA89" s="341"/>
      <c r="BB89" s="341"/>
      <c r="BC89" s="341"/>
      <c r="BD89" s="341"/>
      <c r="BE89" s="341"/>
      <c r="BF89" s="341"/>
      <c r="BG89" s="341"/>
      <c r="BH89" s="341"/>
      <c r="BI89" s="341"/>
      <c r="BJ89" s="341"/>
      <c r="BK89" s="341"/>
      <c r="BL89" s="341"/>
      <c r="BM89" s="341"/>
      <c r="BN89" s="341"/>
      <c r="BO89" s="341"/>
      <c r="BP89" s="341"/>
      <c r="BQ89" s="341"/>
      <c r="BR89" s="341"/>
      <c r="BS89" s="341"/>
      <c r="BT89" s="341"/>
      <c r="BU89" s="341"/>
      <c r="BV89" s="341"/>
      <c r="BW89" s="341"/>
      <c r="BX89" s="341"/>
      <c r="BY89" s="341"/>
      <c r="BZ89" s="341"/>
      <c r="CA89" s="341"/>
      <c r="CB89" s="341"/>
      <c r="CC89" s="341"/>
      <c r="CD89" s="341"/>
      <c r="CE89" s="341"/>
      <c r="CF89" s="341"/>
      <c r="CG89" s="341"/>
      <c r="CH89" s="341"/>
      <c r="CI89" s="341"/>
      <c r="CJ89" s="341"/>
      <c r="CK89" s="341"/>
      <c r="CL89" s="341"/>
      <c r="CM89" s="341"/>
      <c r="CN89" s="341"/>
      <c r="CO89" s="341"/>
      <c r="CP89" s="341"/>
      <c r="CQ89" s="341"/>
      <c r="CR89" s="341"/>
      <c r="CS89" s="341"/>
      <c r="CT89" s="341"/>
      <c r="CU89" s="341"/>
      <c r="CV89" s="341"/>
      <c r="CW89" s="341"/>
      <c r="CX89" s="341"/>
      <c r="CY89" s="341"/>
    </row>
    <row r="90" spans="1:103" s="288" customFormat="1" ht="23.15" customHeight="1">
      <c r="A90" s="340"/>
      <c r="B90" s="339"/>
      <c r="C90" s="338"/>
      <c r="D90" s="338"/>
      <c r="E90" s="337"/>
      <c r="F90" s="327"/>
      <c r="G90" s="337"/>
      <c r="H90" s="336"/>
      <c r="I90" s="335"/>
      <c r="J90" s="334">
        <f>SUM(J88:J89)</f>
        <v>28349500</v>
      </c>
      <c r="K90" s="333"/>
      <c r="L90" s="332"/>
      <c r="M90" s="332"/>
      <c r="N90" s="332"/>
      <c r="O90" s="332"/>
      <c r="P90" s="332"/>
      <c r="Q90" s="332"/>
      <c r="R90" s="332"/>
      <c r="S90" s="332"/>
      <c r="T90" s="331" t="s">
        <v>20</v>
      </c>
      <c r="U90" s="330">
        <f>IFERROR(AVERAGE(U88:U89),0)</f>
        <v>0</v>
      </c>
      <c r="V90" s="329">
        <f>IFERROR((0+V88*J88+V89*J89)/J90,0)</f>
        <v>0</v>
      </c>
      <c r="W90" s="328"/>
      <c r="X90" s="327"/>
      <c r="Y90" s="326"/>
      <c r="Z90" s="326"/>
      <c r="AA90" s="325"/>
      <c r="AB90" s="324"/>
      <c r="AC90" s="788"/>
      <c r="AD90" s="979"/>
      <c r="AE90" s="341"/>
      <c r="AF90" s="986">
        <f>J90</f>
        <v>28349500</v>
      </c>
      <c r="AG90" s="445">
        <f>J90*U90</f>
        <v>0</v>
      </c>
      <c r="AH90" s="445">
        <f>J90*V90</f>
        <v>0</v>
      </c>
      <c r="AI90" s="341"/>
      <c r="AJ90" s="980"/>
      <c r="AK90" s="341"/>
      <c r="AL90" s="341"/>
      <c r="AM90" s="341"/>
      <c r="AN90" s="341"/>
      <c r="AO90" s="341"/>
      <c r="AP90" s="341"/>
      <c r="AQ90" s="341"/>
      <c r="AR90" s="341"/>
      <c r="AS90" s="341"/>
      <c r="AT90" s="341"/>
      <c r="AU90" s="341"/>
      <c r="AV90" s="341"/>
      <c r="AW90" s="341"/>
      <c r="AX90" s="341"/>
      <c r="AY90" s="341"/>
      <c r="AZ90" s="341"/>
      <c r="BA90" s="341"/>
      <c r="BB90" s="341"/>
      <c r="BC90" s="341"/>
      <c r="BD90" s="341"/>
      <c r="BE90" s="341"/>
      <c r="BF90" s="341"/>
      <c r="BG90" s="341"/>
      <c r="BH90" s="341"/>
      <c r="BI90" s="341"/>
      <c r="BJ90" s="341"/>
      <c r="BK90" s="341"/>
      <c r="BL90" s="341"/>
      <c r="BM90" s="341"/>
      <c r="BN90" s="341"/>
      <c r="BO90" s="341"/>
      <c r="BP90" s="341"/>
      <c r="BQ90" s="341"/>
      <c r="BR90" s="341"/>
      <c r="BS90" s="341"/>
      <c r="BT90" s="341"/>
      <c r="BU90" s="341"/>
      <c r="BV90" s="341"/>
      <c r="BW90" s="341"/>
      <c r="BX90" s="341"/>
      <c r="BY90" s="341"/>
      <c r="BZ90" s="341"/>
      <c r="CA90" s="341"/>
      <c r="CB90" s="341"/>
      <c r="CC90" s="341"/>
      <c r="CD90" s="341"/>
      <c r="CE90" s="341"/>
      <c r="CF90" s="341"/>
      <c r="CG90" s="341"/>
      <c r="CH90" s="341"/>
      <c r="CI90" s="341"/>
      <c r="CJ90" s="341"/>
      <c r="CK90" s="341"/>
      <c r="CL90" s="341"/>
      <c r="CM90" s="341"/>
      <c r="CN90" s="341"/>
      <c r="CO90" s="341"/>
      <c r="CP90" s="341"/>
      <c r="CQ90" s="341"/>
      <c r="CR90" s="341"/>
      <c r="CS90" s="341"/>
      <c r="CT90" s="341"/>
      <c r="CU90" s="341"/>
      <c r="CV90" s="341"/>
      <c r="CW90" s="341"/>
      <c r="CX90" s="341"/>
      <c r="CY90" s="341"/>
    </row>
    <row r="91" spans="1:103" s="288" customFormat="1" ht="27" customHeight="1" thickBot="1">
      <c r="A91" s="323"/>
      <c r="B91" s="322"/>
      <c r="C91" s="321"/>
      <c r="D91" s="321"/>
      <c r="E91" s="320"/>
      <c r="F91" s="310"/>
      <c r="G91" s="320"/>
      <c r="H91" s="319"/>
      <c r="I91" s="318"/>
      <c r="J91" s="317"/>
      <c r="K91" s="316"/>
      <c r="L91" s="315"/>
      <c r="M91" s="315"/>
      <c r="N91" s="315"/>
      <c r="O91" s="315"/>
      <c r="P91" s="315"/>
      <c r="Q91" s="315"/>
      <c r="R91" s="315"/>
      <c r="S91" s="315"/>
      <c r="T91" s="314" t="s">
        <v>21</v>
      </c>
      <c r="U91" s="313" t="str">
        <f>IF(U90&gt;0.9,"Sangat Tinggi",IF(U90&gt;0.75,"Tinggi",IF(U90&gt;0.65,"Sedang",IF(U90&gt;0.5,"Rendah","Sangat Rendah"))))</f>
        <v>Sangat Rendah</v>
      </c>
      <c r="V91" s="312" t="str">
        <f>IF(V90&gt;0.9,"Sangat Tinggi",IF(V90&gt;0.75,"Tinggi",IF(V90&gt;0.65,"Sedang",IF(V90&gt;0.5,"Rendah","Sangat Rendah"))))</f>
        <v>Sangat Rendah</v>
      </c>
      <c r="W91" s="311"/>
      <c r="X91" s="310"/>
      <c r="Y91" s="309"/>
      <c r="Z91" s="309"/>
      <c r="AA91" s="308"/>
      <c r="AB91" s="307"/>
      <c r="AC91" s="788"/>
      <c r="AD91" s="979"/>
      <c r="AE91" s="341"/>
      <c r="AF91" s="341"/>
      <c r="AG91" s="341"/>
      <c r="AH91" s="341"/>
      <c r="AI91" s="341"/>
      <c r="AJ91" s="980"/>
      <c r="AK91" s="341"/>
      <c r="AL91" s="341"/>
      <c r="AM91" s="341"/>
      <c r="AN91" s="341"/>
      <c r="AO91" s="341"/>
      <c r="AP91" s="341"/>
      <c r="AQ91" s="341"/>
      <c r="AR91" s="341"/>
      <c r="AS91" s="341"/>
      <c r="AT91" s="341"/>
      <c r="AU91" s="341"/>
      <c r="AV91" s="341"/>
      <c r="AW91" s="341"/>
      <c r="AX91" s="341"/>
      <c r="AY91" s="341"/>
      <c r="AZ91" s="341"/>
      <c r="BA91" s="341"/>
      <c r="BB91" s="341"/>
      <c r="BC91" s="341"/>
      <c r="BD91" s="341"/>
      <c r="BE91" s="341"/>
      <c r="BF91" s="341"/>
      <c r="BG91" s="341"/>
      <c r="BH91" s="341"/>
      <c r="BI91" s="341"/>
      <c r="BJ91" s="341"/>
      <c r="BK91" s="341"/>
      <c r="BL91" s="341"/>
      <c r="BM91" s="341"/>
      <c r="BN91" s="341"/>
      <c r="BO91" s="341"/>
      <c r="BP91" s="341"/>
      <c r="BQ91" s="341"/>
      <c r="BR91" s="341"/>
      <c r="BS91" s="341"/>
      <c r="BT91" s="341"/>
      <c r="BU91" s="341"/>
      <c r="BV91" s="341"/>
      <c r="BW91" s="341"/>
      <c r="BX91" s="341"/>
      <c r="BY91" s="341"/>
      <c r="BZ91" s="341"/>
      <c r="CA91" s="341"/>
      <c r="CB91" s="341"/>
      <c r="CC91" s="341"/>
      <c r="CD91" s="341"/>
      <c r="CE91" s="341"/>
      <c r="CF91" s="341"/>
      <c r="CG91" s="341"/>
      <c r="CH91" s="341"/>
      <c r="CI91" s="341"/>
      <c r="CJ91" s="341"/>
      <c r="CK91" s="341"/>
      <c r="CL91" s="341"/>
      <c r="CM91" s="341"/>
      <c r="CN91" s="341"/>
      <c r="CO91" s="341"/>
      <c r="CP91" s="341"/>
      <c r="CQ91" s="341"/>
      <c r="CR91" s="341"/>
      <c r="CS91" s="341"/>
      <c r="CT91" s="341"/>
      <c r="CU91" s="341"/>
      <c r="CV91" s="341"/>
      <c r="CW91" s="341"/>
      <c r="CX91" s="341"/>
      <c r="CY91" s="341"/>
    </row>
    <row r="92" spans="1:103" s="288" customFormat="1" ht="26.25" customHeight="1" thickTop="1" thickBot="1">
      <c r="A92" s="306"/>
      <c r="B92" s="305"/>
      <c r="C92" s="305"/>
      <c r="D92" s="305"/>
      <c r="E92" s="305"/>
      <c r="F92" s="305"/>
      <c r="G92" s="305"/>
      <c r="H92" s="304"/>
      <c r="I92" s="1219">
        <f>(J9+J58+J66+J73+J80+J86)</f>
        <v>2670877206</v>
      </c>
      <c r="J92" s="1220"/>
      <c r="K92" s="1221" t="s">
        <v>65</v>
      </c>
      <c r="L92" s="1222"/>
      <c r="M92" s="1222"/>
      <c r="N92" s="1222"/>
      <c r="O92" s="1222"/>
      <c r="P92" s="1222"/>
      <c r="Q92" s="1222"/>
      <c r="R92" s="1222"/>
      <c r="S92" s="1222"/>
      <c r="T92" s="1223"/>
      <c r="U92" s="303">
        <f>AVERAGE(U90,U83,U77,U70,U63,U55,U49,U43,U38,U29,U24,U20,U15)</f>
        <v>3.3653846153846152E-2</v>
      </c>
      <c r="V92" s="303">
        <f>U92</f>
        <v>3.3653846153846152E-2</v>
      </c>
      <c r="W92" s="302"/>
      <c r="X92" s="301"/>
      <c r="Y92" s="301"/>
      <c r="Z92" s="301"/>
      <c r="AA92" s="300"/>
      <c r="AB92" s="299"/>
      <c r="AC92" s="789"/>
      <c r="AD92" s="979"/>
      <c r="AE92" s="341"/>
      <c r="AF92" s="341"/>
      <c r="AG92" s="341"/>
      <c r="AH92" s="341"/>
      <c r="AI92" s="341"/>
      <c r="AJ92" s="980"/>
      <c r="AK92" s="341"/>
      <c r="AL92" s="341"/>
      <c r="AM92" s="341"/>
      <c r="AN92" s="341"/>
      <c r="AO92" s="341"/>
      <c r="AP92" s="341"/>
      <c r="AQ92" s="341"/>
      <c r="AR92" s="341"/>
      <c r="AS92" s="341"/>
      <c r="AT92" s="341"/>
      <c r="AU92" s="341"/>
      <c r="AV92" s="341"/>
      <c r="AW92" s="341"/>
      <c r="AX92" s="341"/>
      <c r="AY92" s="341"/>
      <c r="AZ92" s="341"/>
      <c r="BA92" s="341"/>
      <c r="BB92" s="341"/>
      <c r="BC92" s="341"/>
      <c r="BD92" s="341"/>
      <c r="BE92" s="341"/>
      <c r="BF92" s="341"/>
      <c r="BG92" s="341"/>
      <c r="BH92" s="341"/>
      <c r="BI92" s="341"/>
      <c r="BJ92" s="341"/>
      <c r="BK92" s="341"/>
      <c r="BL92" s="341"/>
      <c r="BM92" s="341"/>
      <c r="BN92" s="341"/>
      <c r="BO92" s="341"/>
      <c r="BP92" s="341"/>
      <c r="BQ92" s="341"/>
      <c r="BR92" s="341"/>
      <c r="BS92" s="341"/>
      <c r="BT92" s="341"/>
      <c r="BU92" s="341"/>
      <c r="BV92" s="341"/>
      <c r="BW92" s="341"/>
      <c r="BX92" s="341"/>
      <c r="BY92" s="341"/>
      <c r="BZ92" s="341"/>
      <c r="CA92" s="341"/>
      <c r="CB92" s="341"/>
      <c r="CC92" s="341"/>
      <c r="CD92" s="341"/>
      <c r="CE92" s="341"/>
      <c r="CF92" s="341"/>
      <c r="CG92" s="341"/>
      <c r="CH92" s="341"/>
      <c r="CI92" s="341"/>
      <c r="CJ92" s="341"/>
      <c r="CK92" s="341"/>
      <c r="CL92" s="341"/>
      <c r="CM92" s="341"/>
      <c r="CN92" s="341"/>
      <c r="CO92" s="341"/>
      <c r="CP92" s="341"/>
      <c r="CQ92" s="341"/>
      <c r="CR92" s="341"/>
      <c r="CS92" s="341"/>
      <c r="CT92" s="341"/>
      <c r="CU92" s="341"/>
      <c r="CV92" s="341"/>
      <c r="CW92" s="341"/>
      <c r="CX92" s="341"/>
      <c r="CY92" s="341"/>
    </row>
    <row r="93" spans="1:103" s="288" customFormat="1" ht="35.25" customHeight="1" thickTop="1" thickBot="1">
      <c r="A93" s="298"/>
      <c r="B93" s="295"/>
      <c r="C93" s="295"/>
      <c r="D93" s="295"/>
      <c r="E93" s="295"/>
      <c r="F93" s="295"/>
      <c r="G93" s="295"/>
      <c r="H93" s="297"/>
      <c r="I93" s="296"/>
      <c r="J93" s="660" t="e">
        <f>(L9+L58+L66+L73+L80+L86)</f>
        <v>#REF!</v>
      </c>
      <c r="K93" s="1224" t="s">
        <v>66</v>
      </c>
      <c r="L93" s="1225"/>
      <c r="M93" s="1225"/>
      <c r="N93" s="1225"/>
      <c r="O93" s="1225"/>
      <c r="P93" s="1225"/>
      <c r="Q93" s="1225"/>
      <c r="R93" s="1225"/>
      <c r="S93" s="1225"/>
      <c r="T93" s="1226"/>
      <c r="U93" s="294" t="str">
        <f>IF(U92&gt;0.9,"Sangat Tinggi",IF(U92&gt;0.75,"Tinggi",IF(U92&gt;0.65,"Sedang",IF(U92&gt;0.5,"Rendah","Sangat Rendah"))))</f>
        <v>Sangat Rendah</v>
      </c>
      <c r="V93" s="293" t="str">
        <f>IF(V92&gt;0.9,"Sangat Tinggi",IF(V92&gt;0.75,"Tinggi",IF(V92&gt;0.65,"Sedang",IF(V92&gt;0.5,"Rendah","Sangat Rendah"))))</f>
        <v>Sangat Rendah</v>
      </c>
      <c r="W93" s="292"/>
      <c r="X93" s="291"/>
      <c r="Y93" s="291"/>
      <c r="Z93" s="291"/>
      <c r="AA93" s="290"/>
      <c r="AB93" s="289"/>
      <c r="AC93" s="789"/>
      <c r="AD93" s="979"/>
      <c r="AE93" s="341"/>
      <c r="AF93" s="986">
        <f>SUM(AF15:AF90)</f>
        <v>2179574951</v>
      </c>
      <c r="AG93" s="986">
        <f>SUM(AG15:AG90)</f>
        <v>33165868.75</v>
      </c>
      <c r="AH93" s="989">
        <f>SUM(T9,T58,T66,T73,T80,T86)</f>
        <v>0</v>
      </c>
      <c r="AI93" s="341"/>
      <c r="AJ93" s="980"/>
      <c r="AK93" s="341"/>
      <c r="AL93" s="341"/>
      <c r="AM93" s="341"/>
      <c r="AN93" s="341"/>
      <c r="AO93" s="341"/>
      <c r="AP93" s="341"/>
      <c r="AQ93" s="341"/>
      <c r="AR93" s="341"/>
      <c r="AS93" s="341"/>
      <c r="AT93" s="341"/>
      <c r="AU93" s="341"/>
      <c r="AV93" s="341"/>
      <c r="AW93" s="341"/>
      <c r="AX93" s="341"/>
      <c r="AY93" s="341"/>
      <c r="AZ93" s="341"/>
      <c r="BA93" s="341"/>
      <c r="BB93" s="341"/>
      <c r="BC93" s="341"/>
      <c r="BD93" s="341"/>
      <c r="BE93" s="341"/>
      <c r="BF93" s="341"/>
      <c r="BG93" s="341"/>
      <c r="BH93" s="341"/>
      <c r="BI93" s="341"/>
      <c r="BJ93" s="341"/>
      <c r="BK93" s="341"/>
      <c r="BL93" s="341"/>
      <c r="BM93" s="341"/>
      <c r="BN93" s="341"/>
      <c r="BO93" s="341"/>
      <c r="BP93" s="341"/>
      <c r="BQ93" s="341"/>
      <c r="BR93" s="341"/>
      <c r="BS93" s="341"/>
      <c r="BT93" s="341"/>
      <c r="BU93" s="341"/>
      <c r="BV93" s="341"/>
      <c r="BW93" s="341"/>
      <c r="BX93" s="341"/>
      <c r="BY93" s="341"/>
      <c r="BZ93" s="341"/>
      <c r="CA93" s="341"/>
      <c r="CB93" s="341"/>
      <c r="CC93" s="341"/>
      <c r="CD93" s="341"/>
      <c r="CE93" s="341"/>
      <c r="CF93" s="341"/>
      <c r="CG93" s="341"/>
      <c r="CH93" s="341"/>
      <c r="CI93" s="341"/>
      <c r="CJ93" s="341"/>
      <c r="CK93" s="341"/>
      <c r="CL93" s="341"/>
      <c r="CM93" s="341"/>
      <c r="CN93" s="341"/>
      <c r="CO93" s="341"/>
      <c r="CP93" s="341"/>
      <c r="CQ93" s="341"/>
      <c r="CR93" s="341"/>
      <c r="CS93" s="341"/>
      <c r="CT93" s="341"/>
      <c r="CU93" s="341"/>
      <c r="CV93" s="341"/>
      <c r="CW93" s="341"/>
      <c r="CX93" s="341"/>
      <c r="CY93" s="341"/>
    </row>
    <row r="94" spans="1:103" s="263" customFormat="1" ht="39" customHeight="1" thickTop="1">
      <c r="A94" s="1227" t="s">
        <v>307</v>
      </c>
      <c r="B94" s="1228"/>
      <c r="C94" s="1228"/>
      <c r="D94" s="1228"/>
      <c r="E94" s="1228"/>
      <c r="F94" s="1228"/>
      <c r="G94" s="1228"/>
      <c r="H94" s="1228"/>
      <c r="I94" s="1228"/>
      <c r="J94" s="1228"/>
      <c r="K94" s="1228"/>
      <c r="L94" s="1228"/>
      <c r="M94" s="1228"/>
      <c r="N94" s="1228"/>
      <c r="O94" s="1228"/>
      <c r="P94" s="1228"/>
      <c r="Q94" s="1228"/>
      <c r="R94" s="1228"/>
      <c r="S94" s="1228"/>
      <c r="T94" s="1228"/>
      <c r="U94" s="1228"/>
      <c r="V94" s="1228"/>
      <c r="W94" s="1228"/>
      <c r="X94" s="1228"/>
      <c r="Y94" s="1228"/>
      <c r="Z94" s="1228"/>
      <c r="AA94" s="1228"/>
      <c r="AB94" s="1229"/>
      <c r="AC94" s="790"/>
      <c r="AD94" s="976"/>
      <c r="AE94" s="612"/>
      <c r="AF94" s="612"/>
      <c r="AG94" s="612"/>
      <c r="AH94" s="612"/>
      <c r="AI94" s="612"/>
      <c r="AJ94" s="977"/>
      <c r="AK94" s="612"/>
      <c r="AL94" s="612"/>
      <c r="AM94" s="612"/>
      <c r="AN94" s="612"/>
      <c r="AO94" s="612"/>
      <c r="AP94" s="612"/>
      <c r="AQ94" s="612"/>
      <c r="AR94" s="612"/>
      <c r="AS94" s="612"/>
      <c r="AT94" s="612"/>
      <c r="AU94" s="612"/>
      <c r="AV94" s="612"/>
      <c r="AW94" s="612"/>
      <c r="AX94" s="612"/>
      <c r="AY94" s="612"/>
      <c r="AZ94" s="612"/>
      <c r="BA94" s="612"/>
      <c r="BB94" s="612"/>
      <c r="BC94" s="612"/>
      <c r="BD94" s="612"/>
      <c r="BE94" s="612"/>
      <c r="BF94" s="612"/>
      <c r="BG94" s="612"/>
      <c r="BH94" s="612"/>
      <c r="BI94" s="612"/>
      <c r="BJ94" s="612"/>
      <c r="BK94" s="612"/>
      <c r="BL94" s="612"/>
      <c r="BM94" s="612"/>
      <c r="BN94" s="612"/>
      <c r="BO94" s="612"/>
      <c r="BP94" s="612"/>
      <c r="BQ94" s="612"/>
      <c r="BR94" s="612"/>
      <c r="BS94" s="612"/>
      <c r="BT94" s="612"/>
      <c r="BU94" s="612"/>
      <c r="BV94" s="612"/>
      <c r="BW94" s="612"/>
      <c r="BX94" s="612"/>
      <c r="BY94" s="612"/>
      <c r="BZ94" s="612"/>
      <c r="CA94" s="612"/>
      <c r="CB94" s="612"/>
      <c r="CC94" s="612"/>
      <c r="CD94" s="612"/>
      <c r="CE94" s="612"/>
      <c r="CF94" s="612"/>
      <c r="CG94" s="612"/>
      <c r="CH94" s="612"/>
      <c r="CI94" s="612"/>
      <c r="CJ94" s="612"/>
      <c r="CK94" s="612"/>
      <c r="CL94" s="612"/>
      <c r="CM94" s="612"/>
      <c r="CN94" s="612"/>
      <c r="CO94" s="612"/>
      <c r="CP94" s="612"/>
      <c r="CQ94" s="612"/>
      <c r="CR94" s="612"/>
      <c r="CS94" s="612"/>
      <c r="CT94" s="612"/>
      <c r="CU94" s="612"/>
      <c r="CV94" s="612"/>
      <c r="CW94" s="612"/>
      <c r="CX94" s="612"/>
      <c r="CY94" s="612"/>
    </row>
    <row r="95" spans="1:103" s="264" customFormat="1" ht="18.649999999999999" customHeight="1">
      <c r="A95" s="1188" t="s">
        <v>306</v>
      </c>
      <c r="B95" s="1189"/>
      <c r="C95" s="1189"/>
      <c r="D95" s="1189"/>
      <c r="E95" s="1189"/>
      <c r="F95" s="1189"/>
      <c r="G95" s="1189"/>
      <c r="H95" s="1189"/>
      <c r="I95" s="1189"/>
      <c r="J95" s="1189"/>
      <c r="K95" s="1189"/>
      <c r="L95" s="1189"/>
      <c r="M95" s="1189"/>
      <c r="N95" s="1189"/>
      <c r="O95" s="285"/>
      <c r="P95" s="287" t="e">
        <f>SUM(L9,L58,L66,L73,L80,L86)</f>
        <v>#REF!</v>
      </c>
      <c r="Q95" s="285"/>
      <c r="R95" s="285"/>
      <c r="S95" s="285"/>
      <c r="T95" s="285"/>
      <c r="U95" s="285"/>
      <c r="V95" s="285"/>
      <c r="W95" s="285"/>
      <c r="X95" s="285"/>
      <c r="Y95" s="285"/>
      <c r="Z95" s="285"/>
      <c r="AA95" s="285"/>
      <c r="AB95" s="286"/>
      <c r="AC95" s="791"/>
      <c r="AD95" s="990"/>
      <c r="AE95" s="977"/>
      <c r="AF95" s="977"/>
      <c r="AG95" s="977"/>
      <c r="AH95" s="977"/>
      <c r="AI95" s="977"/>
      <c r="AJ95" s="977"/>
      <c r="AK95" s="977"/>
      <c r="AL95" s="977"/>
      <c r="AM95" s="977"/>
      <c r="AN95" s="977"/>
      <c r="AO95" s="977"/>
      <c r="AP95" s="977"/>
      <c r="AQ95" s="977"/>
      <c r="AR95" s="977"/>
      <c r="AS95" s="977"/>
      <c r="AT95" s="977"/>
      <c r="AU95" s="977"/>
      <c r="AV95" s="977"/>
      <c r="AW95" s="977"/>
      <c r="AX95" s="977"/>
      <c r="AY95" s="977"/>
      <c r="AZ95" s="977"/>
      <c r="BA95" s="977"/>
      <c r="BB95" s="977"/>
      <c r="BC95" s="977"/>
      <c r="BD95" s="977"/>
      <c r="BE95" s="977"/>
      <c r="BF95" s="977"/>
      <c r="BG95" s="977"/>
      <c r="BH95" s="977"/>
      <c r="BI95" s="977"/>
      <c r="BJ95" s="977"/>
      <c r="BK95" s="977"/>
      <c r="BL95" s="977"/>
      <c r="BM95" s="977"/>
      <c r="BN95" s="977"/>
      <c r="BO95" s="977"/>
      <c r="BP95" s="977"/>
      <c r="BQ95" s="977"/>
      <c r="BR95" s="977"/>
      <c r="BS95" s="977"/>
      <c r="BT95" s="977"/>
      <c r="BU95" s="977"/>
      <c r="BV95" s="977"/>
      <c r="BW95" s="977"/>
      <c r="BX95" s="977"/>
      <c r="BY95" s="977"/>
      <c r="BZ95" s="977"/>
      <c r="CA95" s="977"/>
      <c r="CB95" s="977"/>
      <c r="CC95" s="977"/>
      <c r="CD95" s="977"/>
      <c r="CE95" s="977"/>
      <c r="CF95" s="977"/>
      <c r="CG95" s="977"/>
      <c r="CH95" s="977"/>
      <c r="CI95" s="977"/>
      <c r="CJ95" s="977"/>
      <c r="CK95" s="977"/>
      <c r="CL95" s="977"/>
      <c r="CM95" s="977"/>
      <c r="CN95" s="977"/>
      <c r="CO95" s="977"/>
      <c r="CP95" s="977"/>
      <c r="CQ95" s="977"/>
      <c r="CR95" s="977"/>
      <c r="CS95" s="977"/>
      <c r="CT95" s="977"/>
      <c r="CU95" s="977"/>
      <c r="CV95" s="977"/>
      <c r="CW95" s="977"/>
      <c r="CX95" s="977"/>
      <c r="CY95" s="977"/>
    </row>
    <row r="96" spans="1:103" s="264" customFormat="1" ht="18" customHeight="1">
      <c r="A96" s="1188" t="s">
        <v>305</v>
      </c>
      <c r="B96" s="1189"/>
      <c r="C96" s="1189"/>
      <c r="D96" s="1189"/>
      <c r="E96" s="1189"/>
      <c r="F96" s="1189"/>
      <c r="G96" s="1189"/>
      <c r="H96" s="1189"/>
      <c r="I96" s="1189"/>
      <c r="J96" s="1189"/>
      <c r="K96" s="1189"/>
      <c r="L96" s="1189"/>
      <c r="M96" s="1189"/>
      <c r="N96" s="1189"/>
      <c r="O96" s="285"/>
      <c r="P96" s="285"/>
      <c r="Q96" s="285"/>
      <c r="R96" s="285"/>
      <c r="S96" s="285"/>
      <c r="T96" s="285"/>
      <c r="U96" s="285"/>
      <c r="V96" s="285"/>
      <c r="W96" s="285"/>
      <c r="X96" s="285"/>
      <c r="Y96" s="285"/>
      <c r="Z96" s="285"/>
      <c r="AA96" s="285"/>
      <c r="AB96" s="286"/>
      <c r="AC96" s="791"/>
      <c r="AD96" s="990"/>
      <c r="AE96" s="977"/>
      <c r="AF96" s="977"/>
      <c r="AG96" s="977"/>
      <c r="AH96" s="977"/>
      <c r="AI96" s="977"/>
      <c r="AJ96" s="977"/>
      <c r="AK96" s="977"/>
      <c r="AL96" s="977"/>
      <c r="AM96" s="977"/>
      <c r="AN96" s="977"/>
      <c r="AO96" s="977"/>
      <c r="AP96" s="977"/>
      <c r="AQ96" s="977"/>
      <c r="AR96" s="977"/>
      <c r="AS96" s="977"/>
      <c r="AT96" s="977"/>
      <c r="AU96" s="977"/>
      <c r="AV96" s="977"/>
      <c r="AW96" s="977"/>
      <c r="AX96" s="977"/>
      <c r="AY96" s="977"/>
      <c r="AZ96" s="977"/>
      <c r="BA96" s="977"/>
      <c r="BB96" s="977"/>
      <c r="BC96" s="977"/>
      <c r="BD96" s="977"/>
      <c r="BE96" s="977"/>
      <c r="BF96" s="977"/>
      <c r="BG96" s="977"/>
      <c r="BH96" s="977"/>
      <c r="BI96" s="977"/>
      <c r="BJ96" s="977"/>
      <c r="BK96" s="977"/>
      <c r="BL96" s="977"/>
      <c r="BM96" s="977"/>
      <c r="BN96" s="977"/>
      <c r="BO96" s="977"/>
      <c r="BP96" s="977"/>
      <c r="BQ96" s="977"/>
      <c r="BR96" s="977"/>
      <c r="BS96" s="977"/>
      <c r="BT96" s="977"/>
      <c r="BU96" s="977"/>
      <c r="BV96" s="977"/>
      <c r="BW96" s="977"/>
      <c r="BX96" s="977"/>
      <c r="BY96" s="977"/>
      <c r="BZ96" s="977"/>
      <c r="CA96" s="977"/>
      <c r="CB96" s="977"/>
      <c r="CC96" s="977"/>
      <c r="CD96" s="977"/>
      <c r="CE96" s="977"/>
      <c r="CF96" s="977"/>
      <c r="CG96" s="977"/>
      <c r="CH96" s="977"/>
      <c r="CI96" s="977"/>
      <c r="CJ96" s="977"/>
      <c r="CK96" s="977"/>
      <c r="CL96" s="977"/>
      <c r="CM96" s="977"/>
      <c r="CN96" s="977"/>
      <c r="CO96" s="977"/>
      <c r="CP96" s="977"/>
      <c r="CQ96" s="977"/>
      <c r="CR96" s="977"/>
      <c r="CS96" s="977"/>
      <c r="CT96" s="977"/>
      <c r="CU96" s="977"/>
      <c r="CV96" s="977"/>
      <c r="CW96" s="977"/>
      <c r="CX96" s="977"/>
      <c r="CY96" s="977"/>
    </row>
    <row r="97" spans="1:103" s="264" customFormat="1" ht="20.5" customHeight="1">
      <c r="A97" s="1188" t="s">
        <v>304</v>
      </c>
      <c r="B97" s="1189"/>
      <c r="C97" s="1189"/>
      <c r="D97" s="1189"/>
      <c r="E97" s="1189"/>
      <c r="F97" s="1189"/>
      <c r="G97" s="1189"/>
      <c r="H97" s="1189"/>
      <c r="I97" s="1189"/>
      <c r="J97" s="1189"/>
      <c r="K97" s="1189"/>
      <c r="L97" s="1189"/>
      <c r="M97" s="1189"/>
      <c r="N97" s="1189"/>
      <c r="O97" s="285"/>
      <c r="P97" s="285"/>
      <c r="Q97" s="285"/>
      <c r="R97" s="285"/>
      <c r="S97" s="285"/>
      <c r="T97" s="285"/>
      <c r="U97" s="285"/>
      <c r="V97" s="285"/>
      <c r="W97" s="285"/>
      <c r="X97" s="285"/>
      <c r="Y97" s="285"/>
      <c r="Z97" s="285"/>
      <c r="AA97" s="285"/>
      <c r="AB97" s="286"/>
      <c r="AC97" s="791"/>
      <c r="AD97" s="990"/>
      <c r="AE97" s="977"/>
      <c r="AF97" s="977"/>
      <c r="AG97" s="977"/>
      <c r="AH97" s="977"/>
      <c r="AI97" s="977"/>
      <c r="AJ97" s="977"/>
      <c r="AK97" s="977"/>
      <c r="AL97" s="977"/>
      <c r="AM97" s="977"/>
      <c r="AN97" s="977"/>
      <c r="AO97" s="977"/>
      <c r="AP97" s="977"/>
      <c r="AQ97" s="977"/>
      <c r="AR97" s="977"/>
      <c r="AS97" s="977"/>
      <c r="AT97" s="977"/>
      <c r="AU97" s="977"/>
      <c r="AV97" s="977"/>
      <c r="AW97" s="977"/>
      <c r="AX97" s="977"/>
      <c r="AY97" s="977"/>
      <c r="AZ97" s="977"/>
      <c r="BA97" s="977"/>
      <c r="BB97" s="977"/>
      <c r="BC97" s="977"/>
      <c r="BD97" s="977"/>
      <c r="BE97" s="977"/>
      <c r="BF97" s="977"/>
      <c r="BG97" s="977"/>
      <c r="BH97" s="977"/>
      <c r="BI97" s="977"/>
      <c r="BJ97" s="977"/>
      <c r="BK97" s="977"/>
      <c r="BL97" s="977"/>
      <c r="BM97" s="977"/>
      <c r="BN97" s="977"/>
      <c r="BO97" s="977"/>
      <c r="BP97" s="977"/>
      <c r="BQ97" s="977"/>
      <c r="BR97" s="977"/>
      <c r="BS97" s="977"/>
      <c r="BT97" s="977"/>
      <c r="BU97" s="977"/>
      <c r="BV97" s="977"/>
      <c r="BW97" s="977"/>
      <c r="BX97" s="977"/>
      <c r="BY97" s="977"/>
      <c r="BZ97" s="977"/>
      <c r="CA97" s="977"/>
      <c r="CB97" s="977"/>
      <c r="CC97" s="977"/>
      <c r="CD97" s="977"/>
      <c r="CE97" s="977"/>
      <c r="CF97" s="977"/>
      <c r="CG97" s="977"/>
      <c r="CH97" s="977"/>
      <c r="CI97" s="977"/>
      <c r="CJ97" s="977"/>
      <c r="CK97" s="977"/>
      <c r="CL97" s="977"/>
      <c r="CM97" s="977"/>
      <c r="CN97" s="977"/>
      <c r="CO97" s="977"/>
      <c r="CP97" s="977"/>
      <c r="CQ97" s="977"/>
      <c r="CR97" s="977"/>
      <c r="CS97" s="977"/>
      <c r="CT97" s="977"/>
      <c r="CU97" s="977"/>
      <c r="CV97" s="977"/>
      <c r="CW97" s="977"/>
      <c r="CX97" s="977"/>
      <c r="CY97" s="977"/>
    </row>
    <row r="98" spans="1:103" s="264" customFormat="1" ht="26.5" customHeight="1">
      <c r="A98" s="1188" t="s">
        <v>303</v>
      </c>
      <c r="B98" s="1189"/>
      <c r="C98" s="1189"/>
      <c r="D98" s="1189"/>
      <c r="E98" s="1189"/>
      <c r="F98" s="1189"/>
      <c r="G98" s="1189"/>
      <c r="H98" s="1189"/>
      <c r="I98" s="1189"/>
      <c r="J98" s="1189"/>
      <c r="K98" s="1189"/>
      <c r="L98" s="1189"/>
      <c r="M98" s="1189"/>
      <c r="N98" s="1189"/>
      <c r="O98" s="285"/>
      <c r="P98" s="285"/>
      <c r="Q98" s="285"/>
      <c r="R98" s="285"/>
      <c r="S98" s="285"/>
      <c r="T98" s="285"/>
      <c r="U98" s="283"/>
      <c r="V98" s="283"/>
      <c r="W98" s="283"/>
      <c r="X98" s="283"/>
      <c r="Y98" s="283"/>
      <c r="Z98" s="283"/>
      <c r="AA98" s="284"/>
      <c r="AB98" s="282"/>
      <c r="AC98" s="792"/>
      <c r="AD98" s="990"/>
      <c r="AE98" s="977"/>
      <c r="AF98" s="977"/>
      <c r="AG98" s="977"/>
      <c r="AH98" s="977"/>
      <c r="AI98" s="977"/>
      <c r="AJ98" s="977"/>
      <c r="AK98" s="977"/>
      <c r="AL98" s="977"/>
      <c r="AM98" s="977"/>
      <c r="AN98" s="977"/>
      <c r="AO98" s="977"/>
      <c r="AP98" s="977"/>
      <c r="AQ98" s="977"/>
      <c r="AR98" s="977"/>
      <c r="AS98" s="977"/>
      <c r="AT98" s="977"/>
      <c r="AU98" s="977"/>
      <c r="AV98" s="977"/>
      <c r="AW98" s="977"/>
      <c r="AX98" s="977"/>
      <c r="AY98" s="977"/>
      <c r="AZ98" s="977"/>
      <c r="BA98" s="977"/>
      <c r="BB98" s="977"/>
      <c r="BC98" s="977"/>
      <c r="BD98" s="977"/>
      <c r="BE98" s="977"/>
      <c r="BF98" s="977"/>
      <c r="BG98" s="977"/>
      <c r="BH98" s="977"/>
      <c r="BI98" s="977"/>
      <c r="BJ98" s="977"/>
      <c r="BK98" s="977"/>
      <c r="BL98" s="977"/>
      <c r="BM98" s="977"/>
      <c r="BN98" s="977"/>
      <c r="BO98" s="977"/>
      <c r="BP98" s="977"/>
      <c r="BQ98" s="977"/>
      <c r="BR98" s="977"/>
      <c r="BS98" s="977"/>
      <c r="BT98" s="977"/>
      <c r="BU98" s="977"/>
      <c r="BV98" s="977"/>
      <c r="BW98" s="977"/>
      <c r="BX98" s="977"/>
      <c r="BY98" s="977"/>
      <c r="BZ98" s="977"/>
      <c r="CA98" s="977"/>
      <c r="CB98" s="977"/>
      <c r="CC98" s="977"/>
      <c r="CD98" s="977"/>
      <c r="CE98" s="977"/>
      <c r="CF98" s="977"/>
      <c r="CG98" s="977"/>
      <c r="CH98" s="977"/>
      <c r="CI98" s="977"/>
      <c r="CJ98" s="977"/>
      <c r="CK98" s="977"/>
      <c r="CL98" s="977"/>
      <c r="CM98" s="977"/>
      <c r="CN98" s="977"/>
      <c r="CO98" s="977"/>
      <c r="CP98" s="977"/>
      <c r="CQ98" s="977"/>
      <c r="CR98" s="977"/>
      <c r="CS98" s="977"/>
      <c r="CT98" s="977"/>
      <c r="CU98" s="977"/>
      <c r="CV98" s="977"/>
      <c r="CW98" s="977"/>
      <c r="CX98" s="977"/>
      <c r="CY98" s="977"/>
    </row>
    <row r="99" spans="1:103" s="264" customFormat="1" ht="26.5" customHeight="1">
      <c r="A99" s="1190" t="s">
        <v>302</v>
      </c>
      <c r="B99" s="1191"/>
      <c r="C99" s="1191"/>
      <c r="D99" s="1191"/>
      <c r="E99" s="1191"/>
      <c r="F99" s="1191"/>
      <c r="G99" s="1191"/>
      <c r="H99" s="1191"/>
      <c r="I99" s="1191"/>
      <c r="J99" s="1191"/>
      <c r="K99" s="1191"/>
      <c r="L99" s="1191"/>
      <c r="M99" s="1191"/>
      <c r="N99" s="1191"/>
      <c r="O99" s="1191"/>
      <c r="P99" s="1191"/>
      <c r="Q99" s="1191"/>
      <c r="R99" s="1191"/>
      <c r="S99" s="1191"/>
      <c r="T99" s="1191"/>
      <c r="U99" s="1191"/>
      <c r="V99" s="1191"/>
      <c r="W99" s="1191"/>
      <c r="X99" s="1191"/>
      <c r="Y99" s="1191"/>
      <c r="Z99" s="1191"/>
      <c r="AA99" s="1191"/>
      <c r="AB99" s="1192"/>
      <c r="AC99" s="793"/>
      <c r="AD99" s="990"/>
      <c r="AE99" s="977"/>
      <c r="AF99" s="977"/>
      <c r="AG99" s="977"/>
      <c r="AH99" s="977"/>
      <c r="AI99" s="977"/>
      <c r="AJ99" s="977"/>
      <c r="AK99" s="977"/>
      <c r="AL99" s="977"/>
      <c r="AM99" s="977"/>
      <c r="AN99" s="977"/>
      <c r="AO99" s="977"/>
      <c r="AP99" s="977"/>
      <c r="AQ99" s="977"/>
      <c r="AR99" s="977"/>
      <c r="AS99" s="977"/>
      <c r="AT99" s="977"/>
      <c r="AU99" s="977"/>
      <c r="AV99" s="977"/>
      <c r="AW99" s="977"/>
      <c r="AX99" s="977"/>
      <c r="AY99" s="977"/>
      <c r="AZ99" s="977"/>
      <c r="BA99" s="977"/>
      <c r="BB99" s="977"/>
      <c r="BC99" s="977"/>
      <c r="BD99" s="977"/>
      <c r="BE99" s="977"/>
      <c r="BF99" s="977"/>
      <c r="BG99" s="977"/>
      <c r="BH99" s="977"/>
      <c r="BI99" s="977"/>
      <c r="BJ99" s="977"/>
      <c r="BK99" s="977"/>
      <c r="BL99" s="977"/>
      <c r="BM99" s="977"/>
      <c r="BN99" s="977"/>
      <c r="BO99" s="977"/>
      <c r="BP99" s="977"/>
      <c r="BQ99" s="977"/>
      <c r="BR99" s="977"/>
      <c r="BS99" s="977"/>
      <c r="BT99" s="977"/>
      <c r="BU99" s="977"/>
      <c r="BV99" s="977"/>
      <c r="BW99" s="977"/>
      <c r="BX99" s="977"/>
      <c r="BY99" s="977"/>
      <c r="BZ99" s="977"/>
      <c r="CA99" s="977"/>
      <c r="CB99" s="977"/>
      <c r="CC99" s="977"/>
      <c r="CD99" s="977"/>
      <c r="CE99" s="977"/>
      <c r="CF99" s="977"/>
      <c r="CG99" s="977"/>
      <c r="CH99" s="977"/>
      <c r="CI99" s="977"/>
      <c r="CJ99" s="977"/>
      <c r="CK99" s="977"/>
      <c r="CL99" s="977"/>
      <c r="CM99" s="977"/>
      <c r="CN99" s="977"/>
      <c r="CO99" s="977"/>
      <c r="CP99" s="977"/>
      <c r="CQ99" s="977"/>
      <c r="CR99" s="977"/>
      <c r="CS99" s="977"/>
      <c r="CT99" s="977"/>
      <c r="CU99" s="977"/>
      <c r="CV99" s="977"/>
      <c r="CW99" s="977"/>
      <c r="CX99" s="977"/>
      <c r="CY99" s="977"/>
    </row>
    <row r="100" spans="1:103" s="264" customFormat="1" ht="15.75" customHeight="1">
      <c r="A100" s="1188" t="s">
        <v>301</v>
      </c>
      <c r="B100" s="1189"/>
      <c r="C100" s="1189"/>
      <c r="D100" s="1189"/>
      <c r="E100" s="1189"/>
      <c r="F100" s="1189"/>
      <c r="G100" s="1189"/>
      <c r="H100" s="1189"/>
      <c r="I100" s="1189"/>
      <c r="J100" s="1189"/>
      <c r="K100" s="1189"/>
      <c r="L100" s="1189"/>
      <c r="M100" s="1189"/>
      <c r="N100" s="1189"/>
      <c r="O100" s="1189"/>
      <c r="P100" s="1189"/>
      <c r="Q100" s="1189"/>
      <c r="R100" s="1189"/>
      <c r="S100" s="1189"/>
      <c r="T100" s="1189"/>
      <c r="U100" s="1189"/>
      <c r="V100" s="1189"/>
      <c r="W100" s="1189"/>
      <c r="X100" s="1189"/>
      <c r="Y100" s="1189"/>
      <c r="Z100" s="1189"/>
      <c r="AA100" s="1189"/>
      <c r="AB100" s="1193"/>
      <c r="AC100" s="792"/>
      <c r="AD100" s="990"/>
      <c r="AE100" s="977"/>
      <c r="AF100" s="977"/>
      <c r="AG100" s="977"/>
      <c r="AH100" s="977"/>
      <c r="AI100" s="977"/>
      <c r="AJ100" s="977"/>
      <c r="AK100" s="977"/>
      <c r="AL100" s="977"/>
      <c r="AM100" s="977"/>
      <c r="AN100" s="977"/>
      <c r="AO100" s="977"/>
      <c r="AP100" s="977"/>
      <c r="AQ100" s="977"/>
      <c r="AR100" s="977"/>
      <c r="AS100" s="977"/>
      <c r="AT100" s="977"/>
      <c r="AU100" s="977"/>
      <c r="AV100" s="977"/>
      <c r="AW100" s="977"/>
      <c r="AX100" s="977"/>
      <c r="AY100" s="977"/>
      <c r="AZ100" s="977"/>
      <c r="BA100" s="977"/>
      <c r="BB100" s="977"/>
      <c r="BC100" s="977"/>
      <c r="BD100" s="977"/>
      <c r="BE100" s="977"/>
      <c r="BF100" s="977"/>
      <c r="BG100" s="977"/>
      <c r="BH100" s="977"/>
      <c r="BI100" s="977"/>
      <c r="BJ100" s="977"/>
      <c r="BK100" s="977"/>
      <c r="BL100" s="977"/>
      <c r="BM100" s="977"/>
      <c r="BN100" s="977"/>
      <c r="BO100" s="977"/>
      <c r="BP100" s="977"/>
      <c r="BQ100" s="977"/>
      <c r="BR100" s="977"/>
      <c r="BS100" s="977"/>
      <c r="BT100" s="977"/>
      <c r="BU100" s="977"/>
      <c r="BV100" s="977"/>
      <c r="BW100" s="977"/>
      <c r="BX100" s="977"/>
      <c r="BY100" s="977"/>
      <c r="BZ100" s="977"/>
      <c r="CA100" s="977"/>
      <c r="CB100" s="977"/>
      <c r="CC100" s="977"/>
      <c r="CD100" s="977"/>
      <c r="CE100" s="977"/>
      <c r="CF100" s="977"/>
      <c r="CG100" s="977"/>
      <c r="CH100" s="977"/>
      <c r="CI100" s="977"/>
      <c r="CJ100" s="977"/>
      <c r="CK100" s="977"/>
      <c r="CL100" s="977"/>
      <c r="CM100" s="977"/>
      <c r="CN100" s="977"/>
      <c r="CO100" s="977"/>
      <c r="CP100" s="977"/>
      <c r="CQ100" s="977"/>
      <c r="CR100" s="977"/>
      <c r="CS100" s="977"/>
      <c r="CT100" s="977"/>
      <c r="CU100" s="977"/>
      <c r="CV100" s="977"/>
      <c r="CW100" s="977"/>
      <c r="CX100" s="977"/>
      <c r="CY100" s="977"/>
    </row>
    <row r="101" spans="1:103" s="264" customFormat="1" ht="15.75" customHeight="1">
      <c r="A101" s="1188" t="s">
        <v>300</v>
      </c>
      <c r="B101" s="1189"/>
      <c r="C101" s="1189"/>
      <c r="D101" s="1189"/>
      <c r="E101" s="1189"/>
      <c r="F101" s="1189"/>
      <c r="G101" s="1189"/>
      <c r="H101" s="1189"/>
      <c r="I101" s="1189"/>
      <c r="J101" s="1189"/>
      <c r="K101" s="1189"/>
      <c r="L101" s="1189"/>
      <c r="M101" s="1189"/>
      <c r="N101" s="1189"/>
      <c r="O101" s="1189"/>
      <c r="P101" s="1189"/>
      <c r="Q101" s="1189"/>
      <c r="R101" s="1189"/>
      <c r="S101" s="1189"/>
      <c r="T101" s="1189"/>
      <c r="U101" s="1189"/>
      <c r="V101" s="1189"/>
      <c r="W101" s="1189"/>
      <c r="X101" s="1189"/>
      <c r="Y101" s="1189"/>
      <c r="Z101" s="1189"/>
      <c r="AA101" s="1189"/>
      <c r="AB101" s="1193"/>
      <c r="AC101" s="792"/>
      <c r="AD101" s="990"/>
      <c r="AE101" s="977"/>
      <c r="AF101" s="977"/>
      <c r="AG101" s="977"/>
      <c r="AH101" s="977"/>
      <c r="AI101" s="977"/>
      <c r="AJ101" s="977"/>
      <c r="AK101" s="977"/>
      <c r="AL101" s="977"/>
      <c r="AM101" s="977"/>
      <c r="AN101" s="977"/>
      <c r="AO101" s="977"/>
      <c r="AP101" s="977"/>
      <c r="AQ101" s="977"/>
      <c r="AR101" s="977"/>
      <c r="AS101" s="977"/>
      <c r="AT101" s="977"/>
      <c r="AU101" s="977"/>
      <c r="AV101" s="977"/>
      <c r="AW101" s="977"/>
      <c r="AX101" s="977"/>
      <c r="AY101" s="977"/>
      <c r="AZ101" s="977"/>
      <c r="BA101" s="977"/>
      <c r="BB101" s="977"/>
      <c r="BC101" s="977"/>
      <c r="BD101" s="977"/>
      <c r="BE101" s="977"/>
      <c r="BF101" s="977"/>
      <c r="BG101" s="977"/>
      <c r="BH101" s="977"/>
      <c r="BI101" s="977"/>
      <c r="BJ101" s="977"/>
      <c r="BK101" s="977"/>
      <c r="BL101" s="977"/>
      <c r="BM101" s="977"/>
      <c r="BN101" s="977"/>
      <c r="BO101" s="977"/>
      <c r="BP101" s="977"/>
      <c r="BQ101" s="977"/>
      <c r="BR101" s="977"/>
      <c r="BS101" s="977"/>
      <c r="BT101" s="977"/>
      <c r="BU101" s="977"/>
      <c r="BV101" s="977"/>
      <c r="BW101" s="977"/>
      <c r="BX101" s="977"/>
      <c r="BY101" s="977"/>
      <c r="BZ101" s="977"/>
      <c r="CA101" s="977"/>
      <c r="CB101" s="977"/>
      <c r="CC101" s="977"/>
      <c r="CD101" s="977"/>
      <c r="CE101" s="977"/>
      <c r="CF101" s="977"/>
      <c r="CG101" s="977"/>
      <c r="CH101" s="977"/>
      <c r="CI101" s="977"/>
      <c r="CJ101" s="977"/>
      <c r="CK101" s="977"/>
      <c r="CL101" s="977"/>
      <c r="CM101" s="977"/>
      <c r="CN101" s="977"/>
      <c r="CO101" s="977"/>
      <c r="CP101" s="977"/>
      <c r="CQ101" s="977"/>
      <c r="CR101" s="977"/>
      <c r="CS101" s="977"/>
      <c r="CT101" s="977"/>
      <c r="CU101" s="977"/>
      <c r="CV101" s="977"/>
      <c r="CW101" s="977"/>
      <c r="CX101" s="977"/>
      <c r="CY101" s="977"/>
    </row>
    <row r="102" spans="1:103" s="264" customFormat="1" ht="15.75" customHeight="1">
      <c r="A102" s="1188" t="s">
        <v>299</v>
      </c>
      <c r="B102" s="1189"/>
      <c r="C102" s="1189"/>
      <c r="D102" s="1189"/>
      <c r="E102" s="1189"/>
      <c r="F102" s="1189"/>
      <c r="G102" s="1189"/>
      <c r="H102" s="1189"/>
      <c r="I102" s="1189"/>
      <c r="J102" s="1189"/>
      <c r="K102" s="1189"/>
      <c r="L102" s="1189"/>
      <c r="M102" s="1189"/>
      <c r="N102" s="1189"/>
      <c r="O102" s="1189"/>
      <c r="P102" s="1189"/>
      <c r="Q102" s="1189"/>
      <c r="R102" s="1189"/>
      <c r="S102" s="1189"/>
      <c r="T102" s="1189"/>
      <c r="U102" s="1189"/>
      <c r="V102" s="1189"/>
      <c r="W102" s="1189"/>
      <c r="X102" s="1189"/>
      <c r="Y102" s="1189"/>
      <c r="Z102" s="1189"/>
      <c r="AA102" s="1189"/>
      <c r="AB102" s="1193"/>
      <c r="AC102" s="792"/>
      <c r="AD102" s="990"/>
      <c r="AE102" s="977"/>
      <c r="AF102" s="977"/>
      <c r="AG102" s="977"/>
      <c r="AH102" s="977"/>
      <c r="AI102" s="977"/>
      <c r="AJ102" s="977"/>
      <c r="AK102" s="977"/>
      <c r="AL102" s="977"/>
      <c r="AM102" s="977"/>
      <c r="AN102" s="977"/>
      <c r="AO102" s="977"/>
      <c r="AP102" s="977"/>
      <c r="AQ102" s="977"/>
      <c r="AR102" s="977"/>
      <c r="AS102" s="977"/>
      <c r="AT102" s="977"/>
      <c r="AU102" s="977"/>
      <c r="AV102" s="977"/>
      <c r="AW102" s="977"/>
      <c r="AX102" s="977"/>
      <c r="AY102" s="977"/>
      <c r="AZ102" s="977"/>
      <c r="BA102" s="977"/>
      <c r="BB102" s="977"/>
      <c r="BC102" s="977"/>
      <c r="BD102" s="977"/>
      <c r="BE102" s="977"/>
      <c r="BF102" s="977"/>
      <c r="BG102" s="977"/>
      <c r="BH102" s="977"/>
      <c r="BI102" s="977"/>
      <c r="BJ102" s="977"/>
      <c r="BK102" s="977"/>
      <c r="BL102" s="977"/>
      <c r="BM102" s="977"/>
      <c r="BN102" s="977"/>
      <c r="BO102" s="977"/>
      <c r="BP102" s="977"/>
      <c r="BQ102" s="977"/>
      <c r="BR102" s="977"/>
      <c r="BS102" s="977"/>
      <c r="BT102" s="977"/>
      <c r="BU102" s="977"/>
      <c r="BV102" s="977"/>
      <c r="BW102" s="977"/>
      <c r="BX102" s="977"/>
      <c r="BY102" s="977"/>
      <c r="BZ102" s="977"/>
      <c r="CA102" s="977"/>
      <c r="CB102" s="977"/>
      <c r="CC102" s="977"/>
      <c r="CD102" s="977"/>
      <c r="CE102" s="977"/>
      <c r="CF102" s="977"/>
      <c r="CG102" s="977"/>
      <c r="CH102" s="977"/>
      <c r="CI102" s="977"/>
      <c r="CJ102" s="977"/>
      <c r="CK102" s="977"/>
      <c r="CL102" s="977"/>
      <c r="CM102" s="977"/>
      <c r="CN102" s="977"/>
      <c r="CO102" s="977"/>
      <c r="CP102" s="977"/>
      <c r="CQ102" s="977"/>
      <c r="CR102" s="977"/>
      <c r="CS102" s="977"/>
      <c r="CT102" s="977"/>
      <c r="CU102" s="977"/>
      <c r="CV102" s="977"/>
      <c r="CW102" s="977"/>
      <c r="CX102" s="977"/>
      <c r="CY102" s="977"/>
    </row>
    <row r="103" spans="1:103" s="264" customFormat="1" ht="15.75" customHeight="1" thickBot="1">
      <c r="A103" s="1186" t="s">
        <v>298</v>
      </c>
      <c r="B103" s="1187"/>
      <c r="C103" s="1187"/>
      <c r="D103" s="1187"/>
      <c r="E103" s="1187"/>
      <c r="F103" s="1187"/>
      <c r="G103" s="1187"/>
      <c r="H103" s="1187"/>
      <c r="I103" s="1187"/>
      <c r="J103" s="1187"/>
      <c r="K103" s="1187"/>
      <c r="L103" s="1187"/>
      <c r="M103" s="1187"/>
      <c r="N103" s="1187"/>
      <c r="O103" s="281"/>
      <c r="P103" s="281"/>
      <c r="Q103" s="281"/>
      <c r="R103" s="281"/>
      <c r="S103" s="281"/>
      <c r="T103" s="281"/>
      <c r="U103" s="281"/>
      <c r="V103" s="281"/>
      <c r="W103" s="281"/>
      <c r="X103" s="281"/>
      <c r="Y103" s="281"/>
      <c r="Z103" s="281"/>
      <c r="AA103" s="281"/>
      <c r="AB103" s="280"/>
      <c r="AC103" s="791"/>
      <c r="AD103" s="990"/>
      <c r="AE103" s="977"/>
      <c r="AF103" s="977"/>
      <c r="AG103" s="977"/>
      <c r="AH103" s="977"/>
      <c r="AI103" s="977"/>
      <c r="AJ103" s="977"/>
      <c r="AK103" s="977"/>
      <c r="AL103" s="977"/>
      <c r="AM103" s="977"/>
      <c r="AN103" s="977"/>
      <c r="AO103" s="977"/>
      <c r="AP103" s="977"/>
      <c r="AQ103" s="977"/>
      <c r="AR103" s="977"/>
      <c r="AS103" s="977"/>
      <c r="AT103" s="977"/>
      <c r="AU103" s="977"/>
      <c r="AV103" s="977"/>
      <c r="AW103" s="977"/>
      <c r="AX103" s="977"/>
      <c r="AY103" s="977"/>
      <c r="AZ103" s="977"/>
      <c r="BA103" s="977"/>
      <c r="BB103" s="977"/>
      <c r="BC103" s="977"/>
      <c r="BD103" s="977"/>
      <c r="BE103" s="977"/>
      <c r="BF103" s="977"/>
      <c r="BG103" s="977"/>
      <c r="BH103" s="977"/>
      <c r="BI103" s="977"/>
      <c r="BJ103" s="977"/>
      <c r="BK103" s="977"/>
      <c r="BL103" s="977"/>
      <c r="BM103" s="977"/>
      <c r="BN103" s="977"/>
      <c r="BO103" s="977"/>
      <c r="BP103" s="977"/>
      <c r="BQ103" s="977"/>
      <c r="BR103" s="977"/>
      <c r="BS103" s="977"/>
      <c r="BT103" s="977"/>
      <c r="BU103" s="977"/>
      <c r="BV103" s="977"/>
      <c r="BW103" s="977"/>
      <c r="BX103" s="977"/>
      <c r="BY103" s="977"/>
      <c r="BZ103" s="977"/>
      <c r="CA103" s="977"/>
      <c r="CB103" s="977"/>
      <c r="CC103" s="977"/>
      <c r="CD103" s="977"/>
      <c r="CE103" s="977"/>
      <c r="CF103" s="977"/>
      <c r="CG103" s="977"/>
      <c r="CH103" s="977"/>
      <c r="CI103" s="977"/>
      <c r="CJ103" s="977"/>
      <c r="CK103" s="977"/>
      <c r="CL103" s="977"/>
      <c r="CM103" s="977"/>
      <c r="CN103" s="977"/>
      <c r="CO103" s="977"/>
      <c r="CP103" s="977"/>
      <c r="CQ103" s="977"/>
      <c r="CR103" s="977"/>
      <c r="CS103" s="977"/>
      <c r="CT103" s="977"/>
      <c r="CU103" s="977"/>
      <c r="CV103" s="977"/>
      <c r="CW103" s="977"/>
      <c r="CX103" s="977"/>
      <c r="CY103" s="977"/>
    </row>
    <row r="104" spans="1:103" s="267" customFormat="1" ht="15.75" customHeight="1">
      <c r="A104" s="279"/>
      <c r="B104" s="277"/>
      <c r="C104" s="277"/>
      <c r="D104" s="277"/>
      <c r="E104" s="277"/>
      <c r="F104" s="277"/>
      <c r="G104" s="277"/>
      <c r="H104" s="277"/>
      <c r="I104" s="277"/>
      <c r="J104" s="277"/>
      <c r="K104" s="277"/>
      <c r="L104" s="277"/>
      <c r="M104" s="277"/>
      <c r="N104" s="277"/>
      <c r="O104" s="277"/>
      <c r="P104" s="277"/>
      <c r="Q104" s="277"/>
      <c r="R104" s="277"/>
      <c r="S104" s="277"/>
      <c r="T104" s="277"/>
      <c r="U104" s="277"/>
      <c r="V104" s="277"/>
      <c r="W104" s="277"/>
      <c r="X104" s="277"/>
      <c r="Y104" s="277"/>
      <c r="Z104" s="277"/>
      <c r="AA104" s="278"/>
      <c r="AB104" s="277"/>
      <c r="AC104" s="790"/>
      <c r="AD104" s="976"/>
      <c r="AE104" s="612"/>
      <c r="AF104" s="612"/>
      <c r="AG104" s="612"/>
      <c r="AH104" s="612"/>
      <c r="AI104" s="612"/>
      <c r="AJ104" s="977"/>
      <c r="AK104" s="612"/>
      <c r="AL104" s="612"/>
      <c r="AM104" s="612"/>
      <c r="AN104" s="612"/>
      <c r="AO104" s="612"/>
      <c r="AP104" s="612"/>
      <c r="AQ104" s="991"/>
      <c r="AR104" s="991"/>
      <c r="AS104" s="991"/>
      <c r="AT104" s="991"/>
      <c r="AU104" s="991"/>
      <c r="AV104" s="991"/>
      <c r="AW104" s="991"/>
      <c r="AX104" s="991"/>
      <c r="AY104" s="991"/>
      <c r="AZ104" s="991"/>
      <c r="BA104" s="991"/>
      <c r="BB104" s="991"/>
      <c r="BC104" s="991"/>
      <c r="BD104" s="991"/>
      <c r="BE104" s="991"/>
      <c r="BF104" s="991"/>
      <c r="BG104" s="991"/>
      <c r="BH104" s="991"/>
      <c r="BI104" s="991"/>
      <c r="BJ104" s="991"/>
      <c r="BK104" s="991"/>
      <c r="BL104" s="991"/>
      <c r="BM104" s="991"/>
      <c r="BN104" s="991"/>
      <c r="BO104" s="991"/>
      <c r="BP104" s="991"/>
      <c r="BQ104" s="991"/>
      <c r="BR104" s="991"/>
      <c r="BS104" s="991"/>
      <c r="BT104" s="991"/>
      <c r="BU104" s="991"/>
      <c r="BV104" s="991"/>
      <c r="BW104" s="991"/>
      <c r="BX104" s="991"/>
      <c r="BY104" s="991"/>
      <c r="BZ104" s="991"/>
      <c r="CA104" s="991"/>
      <c r="CB104" s="991"/>
      <c r="CC104" s="991"/>
      <c r="CD104" s="991"/>
      <c r="CE104" s="991"/>
      <c r="CF104" s="991"/>
      <c r="CG104" s="991"/>
      <c r="CH104" s="991"/>
      <c r="CI104" s="991"/>
      <c r="CJ104" s="991"/>
      <c r="CK104" s="991"/>
      <c r="CL104" s="991"/>
      <c r="CM104" s="991"/>
      <c r="CN104" s="991"/>
      <c r="CO104" s="991"/>
      <c r="CP104" s="991"/>
      <c r="CQ104" s="991"/>
      <c r="CR104" s="991"/>
      <c r="CS104" s="991"/>
      <c r="CT104" s="991"/>
      <c r="CU104" s="991"/>
      <c r="CV104" s="991"/>
      <c r="CW104" s="991"/>
      <c r="CX104" s="991"/>
      <c r="CY104" s="991"/>
    </row>
    <row r="105" spans="1:103" s="267" customFormat="1" ht="15.75" customHeight="1">
      <c r="AA105" s="266"/>
      <c r="AB105" s="265"/>
      <c r="AC105" s="784"/>
      <c r="AD105" s="976"/>
      <c r="AE105" s="612"/>
      <c r="AF105" s="612"/>
      <c r="AG105" s="612"/>
      <c r="AH105" s="612"/>
      <c r="AI105" s="612"/>
      <c r="AJ105" s="977"/>
      <c r="AK105" s="612"/>
      <c r="AL105" s="612"/>
      <c r="AM105" s="612"/>
      <c r="AN105" s="612"/>
      <c r="AO105" s="612"/>
      <c r="AP105" s="612"/>
      <c r="AQ105" s="991"/>
      <c r="AR105" s="991"/>
      <c r="AS105" s="991"/>
      <c r="AT105" s="991"/>
      <c r="AU105" s="991"/>
      <c r="AV105" s="991"/>
      <c r="AW105" s="991"/>
      <c r="AX105" s="991"/>
      <c r="AY105" s="991"/>
      <c r="AZ105" s="991"/>
      <c r="BA105" s="991"/>
      <c r="BB105" s="991"/>
      <c r="BC105" s="991"/>
      <c r="BD105" s="991"/>
      <c r="BE105" s="991"/>
      <c r="BF105" s="991"/>
      <c r="BG105" s="991"/>
      <c r="BH105" s="991"/>
      <c r="BI105" s="991"/>
      <c r="BJ105" s="991"/>
      <c r="BK105" s="991"/>
      <c r="BL105" s="991"/>
      <c r="BM105" s="991"/>
      <c r="BN105" s="991"/>
      <c r="BO105" s="991"/>
      <c r="BP105" s="991"/>
      <c r="BQ105" s="991"/>
      <c r="BR105" s="991"/>
      <c r="BS105" s="991"/>
      <c r="BT105" s="991"/>
      <c r="BU105" s="991"/>
      <c r="BV105" s="991"/>
      <c r="BW105" s="991"/>
      <c r="BX105" s="991"/>
      <c r="BY105" s="991"/>
      <c r="BZ105" s="991"/>
      <c r="CA105" s="991"/>
      <c r="CB105" s="991"/>
      <c r="CC105" s="991"/>
      <c r="CD105" s="991"/>
      <c r="CE105" s="991"/>
      <c r="CF105" s="991"/>
      <c r="CG105" s="991"/>
      <c r="CH105" s="991"/>
      <c r="CI105" s="991"/>
      <c r="CJ105" s="991"/>
      <c r="CK105" s="991"/>
      <c r="CL105" s="991"/>
      <c r="CM105" s="991"/>
      <c r="CN105" s="991"/>
      <c r="CO105" s="991"/>
      <c r="CP105" s="991"/>
      <c r="CQ105" s="991"/>
      <c r="CR105" s="991"/>
      <c r="CS105" s="991"/>
      <c r="CT105" s="991"/>
      <c r="CU105" s="991"/>
      <c r="CV105" s="991"/>
      <c r="CW105" s="991"/>
      <c r="CX105" s="991"/>
      <c r="CY105" s="991"/>
    </row>
    <row r="106" spans="1:103" s="267" customFormat="1" ht="15.75" customHeight="1">
      <c r="E106" s="1094" t="s">
        <v>504</v>
      </c>
      <c r="F106" s="1094"/>
      <c r="G106" s="1094"/>
      <c r="H106" s="681"/>
      <c r="T106" s="267" t="s">
        <v>297</v>
      </c>
      <c r="AA106" s="266"/>
      <c r="AB106" s="265"/>
      <c r="AC106" s="784"/>
      <c r="AD106" s="976"/>
      <c r="AE106" s="612"/>
      <c r="AF106" s="612"/>
      <c r="AG106" s="612"/>
      <c r="AH106" s="612"/>
      <c r="AI106" s="612"/>
      <c r="AJ106" s="977"/>
      <c r="AK106" s="612"/>
      <c r="AL106" s="612"/>
      <c r="AM106" s="612"/>
      <c r="AN106" s="612"/>
      <c r="AO106" s="612"/>
      <c r="AP106" s="612"/>
      <c r="AQ106" s="991"/>
      <c r="AR106" s="991"/>
      <c r="AS106" s="991"/>
      <c r="AT106" s="991"/>
      <c r="AU106" s="991"/>
      <c r="AV106" s="991"/>
      <c r="AW106" s="991"/>
      <c r="AX106" s="991"/>
      <c r="AY106" s="991"/>
      <c r="AZ106" s="991"/>
      <c r="BA106" s="991"/>
      <c r="BB106" s="991"/>
      <c r="BC106" s="991"/>
      <c r="BD106" s="991"/>
      <c r="BE106" s="991"/>
      <c r="BF106" s="991"/>
      <c r="BG106" s="991"/>
      <c r="BH106" s="991"/>
      <c r="BI106" s="991"/>
      <c r="BJ106" s="991"/>
      <c r="BK106" s="991"/>
      <c r="BL106" s="991"/>
      <c r="BM106" s="991"/>
      <c r="BN106" s="991"/>
      <c r="BO106" s="991"/>
      <c r="BP106" s="991"/>
      <c r="BQ106" s="991"/>
      <c r="BR106" s="991"/>
      <c r="BS106" s="991"/>
      <c r="BT106" s="991"/>
      <c r="BU106" s="991"/>
      <c r="BV106" s="991"/>
      <c r="BW106" s="991"/>
      <c r="BX106" s="991"/>
      <c r="BY106" s="991"/>
      <c r="BZ106" s="991"/>
      <c r="CA106" s="991"/>
      <c r="CB106" s="991"/>
      <c r="CC106" s="991"/>
      <c r="CD106" s="991"/>
      <c r="CE106" s="991"/>
      <c r="CF106" s="991"/>
      <c r="CG106" s="991"/>
      <c r="CH106" s="991"/>
      <c r="CI106" s="991"/>
      <c r="CJ106" s="991"/>
      <c r="CK106" s="991"/>
      <c r="CL106" s="991"/>
      <c r="CM106" s="991"/>
      <c r="CN106" s="991"/>
      <c r="CO106" s="991"/>
      <c r="CP106" s="991"/>
      <c r="CQ106" s="991"/>
      <c r="CR106" s="991"/>
      <c r="CS106" s="991"/>
      <c r="CT106" s="991"/>
      <c r="CU106" s="991"/>
      <c r="CV106" s="991"/>
      <c r="CW106" s="991"/>
      <c r="CX106" s="991"/>
      <c r="CY106" s="991"/>
    </row>
    <row r="107" spans="1:103" s="267" customFormat="1" ht="15.75" customHeight="1">
      <c r="E107" s="1092" t="s">
        <v>380</v>
      </c>
      <c r="F107" s="1092"/>
      <c r="G107" s="1092"/>
      <c r="H107" s="681"/>
      <c r="S107" s="276"/>
      <c r="T107" s="267" t="s">
        <v>296</v>
      </c>
      <c r="AA107" s="266"/>
      <c r="AB107" s="265"/>
      <c r="AC107" s="784"/>
      <c r="AD107" s="976"/>
      <c r="AE107" s="612"/>
      <c r="AF107" s="612"/>
      <c r="AG107" s="612"/>
      <c r="AH107" s="612"/>
      <c r="AI107" s="612"/>
      <c r="AJ107" s="977"/>
      <c r="AK107" s="612"/>
      <c r="AL107" s="612"/>
      <c r="AM107" s="612"/>
      <c r="AN107" s="612"/>
      <c r="AO107" s="612"/>
      <c r="AP107" s="612"/>
      <c r="AQ107" s="991"/>
      <c r="AR107" s="991"/>
      <c r="AS107" s="991"/>
      <c r="AT107" s="991"/>
      <c r="AU107" s="991"/>
      <c r="AV107" s="991"/>
      <c r="AW107" s="991"/>
      <c r="AX107" s="991"/>
      <c r="AY107" s="991"/>
      <c r="AZ107" s="991"/>
      <c r="BA107" s="991"/>
      <c r="BB107" s="991"/>
      <c r="BC107" s="991"/>
      <c r="BD107" s="991"/>
      <c r="BE107" s="991"/>
      <c r="BF107" s="991"/>
      <c r="BG107" s="991"/>
      <c r="BH107" s="991"/>
      <c r="BI107" s="991"/>
      <c r="BJ107" s="991"/>
      <c r="BK107" s="991"/>
      <c r="BL107" s="991"/>
      <c r="BM107" s="991"/>
      <c r="BN107" s="991"/>
      <c r="BO107" s="991"/>
      <c r="BP107" s="991"/>
      <c r="BQ107" s="991"/>
      <c r="BR107" s="991"/>
      <c r="BS107" s="991"/>
      <c r="BT107" s="991"/>
      <c r="BU107" s="991"/>
      <c r="BV107" s="991"/>
      <c r="BW107" s="991"/>
      <c r="BX107" s="991"/>
      <c r="BY107" s="991"/>
      <c r="BZ107" s="991"/>
      <c r="CA107" s="991"/>
      <c r="CB107" s="991"/>
      <c r="CC107" s="991"/>
      <c r="CD107" s="991"/>
      <c r="CE107" s="991"/>
      <c r="CF107" s="991"/>
      <c r="CG107" s="991"/>
      <c r="CH107" s="991"/>
      <c r="CI107" s="991"/>
      <c r="CJ107" s="991"/>
      <c r="CK107" s="991"/>
      <c r="CL107" s="991"/>
      <c r="CM107" s="991"/>
      <c r="CN107" s="991"/>
      <c r="CO107" s="991"/>
      <c r="CP107" s="991"/>
      <c r="CQ107" s="991"/>
      <c r="CR107" s="991"/>
      <c r="CS107" s="991"/>
      <c r="CT107" s="991"/>
      <c r="CU107" s="991"/>
      <c r="CV107" s="991"/>
      <c r="CW107" s="991"/>
      <c r="CX107" s="991"/>
      <c r="CY107" s="991"/>
    </row>
    <row r="108" spans="1:103" s="267" customFormat="1" ht="15.75" customHeight="1">
      <c r="E108" s="681"/>
      <c r="F108" s="681" t="s">
        <v>231</v>
      </c>
      <c r="G108" s="681"/>
      <c r="H108" s="681"/>
      <c r="S108" s="276"/>
      <c r="AA108" s="266"/>
      <c r="AB108" s="265"/>
      <c r="AC108" s="784"/>
      <c r="AD108" s="976"/>
      <c r="AE108" s="612"/>
      <c r="AF108" s="612"/>
      <c r="AG108" s="612"/>
      <c r="AH108" s="612"/>
      <c r="AI108" s="612"/>
      <c r="AJ108" s="977"/>
      <c r="AK108" s="612"/>
      <c r="AL108" s="612"/>
      <c r="AM108" s="612"/>
      <c r="AN108" s="612"/>
      <c r="AO108" s="612"/>
      <c r="AP108" s="612"/>
      <c r="AQ108" s="991"/>
      <c r="AR108" s="991"/>
      <c r="AS108" s="991"/>
      <c r="AT108" s="991"/>
      <c r="AU108" s="991"/>
      <c r="AV108" s="991"/>
      <c r="AW108" s="991"/>
      <c r="AX108" s="991"/>
      <c r="AY108" s="991"/>
      <c r="AZ108" s="991"/>
      <c r="BA108" s="991"/>
      <c r="BB108" s="991"/>
      <c r="BC108" s="991"/>
      <c r="BD108" s="991"/>
      <c r="BE108" s="991"/>
      <c r="BF108" s="991"/>
      <c r="BG108" s="991"/>
      <c r="BH108" s="991"/>
      <c r="BI108" s="991"/>
      <c r="BJ108" s="991"/>
      <c r="BK108" s="991"/>
      <c r="BL108" s="991"/>
      <c r="BM108" s="991"/>
      <c r="BN108" s="991"/>
      <c r="BO108" s="991"/>
      <c r="BP108" s="991"/>
      <c r="BQ108" s="991"/>
      <c r="BR108" s="991"/>
      <c r="BS108" s="991"/>
      <c r="BT108" s="991"/>
      <c r="BU108" s="991"/>
      <c r="BV108" s="991"/>
      <c r="BW108" s="991"/>
      <c r="BX108" s="991"/>
      <c r="BY108" s="991"/>
      <c r="BZ108" s="991"/>
      <c r="CA108" s="991"/>
      <c r="CB108" s="991"/>
      <c r="CC108" s="991"/>
      <c r="CD108" s="991"/>
      <c r="CE108" s="991"/>
      <c r="CF108" s="991"/>
      <c r="CG108" s="991"/>
      <c r="CH108" s="991"/>
      <c r="CI108" s="991"/>
      <c r="CJ108" s="991"/>
      <c r="CK108" s="991"/>
      <c r="CL108" s="991"/>
      <c r="CM108" s="991"/>
      <c r="CN108" s="991"/>
      <c r="CO108" s="991"/>
      <c r="CP108" s="991"/>
      <c r="CQ108" s="991"/>
      <c r="CR108" s="991"/>
      <c r="CS108" s="991"/>
      <c r="CT108" s="991"/>
      <c r="CU108" s="991"/>
      <c r="CV108" s="991"/>
      <c r="CW108" s="991"/>
      <c r="CX108" s="991"/>
      <c r="CY108" s="991"/>
    </row>
    <row r="109" spans="1:103">
      <c r="A109" s="262"/>
      <c r="B109" s="262"/>
      <c r="C109" s="262"/>
      <c r="E109" s="681"/>
      <c r="F109" s="681"/>
      <c r="G109" s="681"/>
      <c r="H109" s="681"/>
    </row>
    <row r="110" spans="1:103">
      <c r="A110" s="262"/>
      <c r="B110" s="262"/>
      <c r="C110" s="262"/>
      <c r="E110" s="681"/>
      <c r="F110" s="681"/>
      <c r="G110" s="681"/>
      <c r="H110" s="681"/>
    </row>
    <row r="111" spans="1:103">
      <c r="A111" s="262"/>
      <c r="B111" s="262"/>
      <c r="C111" s="262"/>
      <c r="E111" s="1093" t="s">
        <v>417</v>
      </c>
      <c r="F111" s="1093"/>
      <c r="G111" s="1093"/>
      <c r="H111" s="1093"/>
      <c r="T111" s="274" t="s">
        <v>295</v>
      </c>
    </row>
    <row r="112" spans="1:103">
      <c r="A112" s="262"/>
      <c r="B112" s="262"/>
      <c r="C112" s="262"/>
      <c r="E112" s="1094" t="s">
        <v>418</v>
      </c>
      <c r="F112" s="1094"/>
      <c r="G112" s="1094"/>
      <c r="H112" s="1094"/>
      <c r="T112" s="267" t="s">
        <v>294</v>
      </c>
    </row>
    <row r="113" spans="1:103">
      <c r="A113" s="262"/>
      <c r="B113" s="262"/>
      <c r="C113" s="262"/>
      <c r="E113" s="10"/>
      <c r="F113" s="10"/>
      <c r="G113" s="10"/>
      <c r="H113" s="10"/>
      <c r="T113" s="267" t="s">
        <v>293</v>
      </c>
    </row>
    <row r="114" spans="1:103" ht="15">
      <c r="A114" s="262"/>
      <c r="B114" s="262"/>
      <c r="C114" s="262"/>
      <c r="E114" s="273"/>
      <c r="F114" s="272"/>
      <c r="H114" s="272"/>
    </row>
    <row r="115" spans="1:103" ht="15">
      <c r="A115" s="262"/>
      <c r="B115" s="262"/>
      <c r="C115" s="262"/>
      <c r="E115" s="273"/>
      <c r="F115" s="272"/>
      <c r="H115" s="272"/>
    </row>
    <row r="116" spans="1:103" ht="15">
      <c r="E116" s="275"/>
      <c r="F116" s="272"/>
      <c r="H116" s="272"/>
      <c r="T116" s="274"/>
    </row>
    <row r="117" spans="1:103" ht="56.25" customHeight="1">
      <c r="A117" s="262"/>
      <c r="B117" s="262"/>
      <c r="C117" s="262"/>
      <c r="E117" s="273"/>
      <c r="F117" s="272"/>
      <c r="H117" s="272"/>
    </row>
    <row r="118" spans="1:103" ht="25">
      <c r="A118" s="262"/>
      <c r="B118" s="271" t="s">
        <v>67</v>
      </c>
      <c r="C118" s="271" t="s">
        <v>292</v>
      </c>
      <c r="D118" s="271" t="s">
        <v>68</v>
      </c>
    </row>
    <row r="119" spans="1:103" ht="15">
      <c r="A119" s="262"/>
      <c r="B119" s="270" t="s">
        <v>291</v>
      </c>
      <c r="C119" s="268" t="s">
        <v>290</v>
      </c>
      <c r="D119" s="268" t="s">
        <v>69</v>
      </c>
    </row>
    <row r="120" spans="1:103" ht="15">
      <c r="A120" s="262"/>
      <c r="B120" s="270" t="s">
        <v>289</v>
      </c>
      <c r="C120" s="268" t="s">
        <v>288</v>
      </c>
      <c r="D120" s="268" t="s">
        <v>70</v>
      </c>
    </row>
    <row r="121" spans="1:103" ht="15">
      <c r="A121" s="262"/>
      <c r="B121" s="270" t="s">
        <v>287</v>
      </c>
      <c r="C121" s="268" t="s">
        <v>286</v>
      </c>
      <c r="D121" s="268" t="s">
        <v>71</v>
      </c>
    </row>
    <row r="122" spans="1:103" s="267" customFormat="1" ht="15">
      <c r="A122" s="262"/>
      <c r="B122" s="270" t="s">
        <v>285</v>
      </c>
      <c r="C122" s="268" t="s">
        <v>284</v>
      </c>
      <c r="D122" s="268" t="s">
        <v>72</v>
      </c>
      <c r="AA122" s="266"/>
      <c r="AB122" s="265"/>
      <c r="AC122" s="784"/>
      <c r="AD122" s="976"/>
      <c r="AE122" s="612"/>
      <c r="AF122" s="612"/>
      <c r="AG122" s="612"/>
      <c r="AH122" s="612"/>
      <c r="AI122" s="612"/>
      <c r="AJ122" s="977"/>
      <c r="AK122" s="612"/>
      <c r="AL122" s="612"/>
      <c r="AM122" s="612"/>
      <c r="AN122" s="612"/>
      <c r="AO122" s="612"/>
      <c r="AP122" s="612"/>
      <c r="AQ122" s="991"/>
      <c r="AR122" s="991"/>
      <c r="AS122" s="991"/>
      <c r="AT122" s="991"/>
      <c r="AU122" s="991"/>
      <c r="AV122" s="991"/>
      <c r="AW122" s="991"/>
      <c r="AX122" s="991"/>
      <c r="AY122" s="991"/>
      <c r="AZ122" s="991"/>
      <c r="BA122" s="991"/>
      <c r="BB122" s="991"/>
      <c r="BC122" s="991"/>
      <c r="BD122" s="991"/>
      <c r="BE122" s="991"/>
      <c r="BF122" s="991"/>
      <c r="BG122" s="991"/>
      <c r="BH122" s="991"/>
      <c r="BI122" s="991"/>
      <c r="BJ122" s="991"/>
      <c r="BK122" s="991"/>
      <c r="BL122" s="991"/>
      <c r="BM122" s="991"/>
      <c r="BN122" s="991"/>
      <c r="BO122" s="991"/>
      <c r="BP122" s="991"/>
      <c r="BQ122" s="991"/>
      <c r="BR122" s="991"/>
      <c r="BS122" s="991"/>
      <c r="BT122" s="991"/>
      <c r="BU122" s="991"/>
      <c r="BV122" s="991"/>
      <c r="BW122" s="991"/>
      <c r="BX122" s="991"/>
      <c r="BY122" s="991"/>
      <c r="BZ122" s="991"/>
      <c r="CA122" s="991"/>
      <c r="CB122" s="991"/>
      <c r="CC122" s="991"/>
      <c r="CD122" s="991"/>
      <c r="CE122" s="991"/>
      <c r="CF122" s="991"/>
      <c r="CG122" s="991"/>
      <c r="CH122" s="991"/>
      <c r="CI122" s="991"/>
      <c r="CJ122" s="991"/>
      <c r="CK122" s="991"/>
      <c r="CL122" s="991"/>
      <c r="CM122" s="991"/>
      <c r="CN122" s="991"/>
      <c r="CO122" s="991"/>
      <c r="CP122" s="991"/>
      <c r="CQ122" s="991"/>
      <c r="CR122" s="991"/>
      <c r="CS122" s="991"/>
      <c r="CT122" s="991"/>
      <c r="CU122" s="991"/>
      <c r="CV122" s="991"/>
      <c r="CW122" s="991"/>
      <c r="CX122" s="991"/>
      <c r="CY122" s="991"/>
    </row>
    <row r="123" spans="1:103" s="267" customFormat="1" ht="15">
      <c r="B123" s="270" t="s">
        <v>283</v>
      </c>
      <c r="C123" s="269" t="s">
        <v>282</v>
      </c>
      <c r="D123" s="268" t="s">
        <v>73</v>
      </c>
      <c r="AA123" s="266"/>
      <c r="AB123" s="265"/>
      <c r="AC123" s="784"/>
      <c r="AD123" s="976"/>
      <c r="AE123" s="612"/>
      <c r="AF123" s="612"/>
      <c r="AG123" s="612"/>
      <c r="AH123" s="612"/>
      <c r="AI123" s="612"/>
      <c r="AJ123" s="977"/>
      <c r="AK123" s="612"/>
      <c r="AL123" s="612"/>
      <c r="AM123" s="612"/>
      <c r="AN123" s="612"/>
      <c r="AO123" s="612"/>
      <c r="AP123" s="612"/>
      <c r="AQ123" s="991"/>
      <c r="AR123" s="991"/>
      <c r="AS123" s="991"/>
      <c r="AT123" s="991"/>
      <c r="AU123" s="991"/>
      <c r="AV123" s="991"/>
      <c r="AW123" s="991"/>
      <c r="AX123" s="991"/>
      <c r="AY123" s="991"/>
      <c r="AZ123" s="991"/>
      <c r="BA123" s="991"/>
      <c r="BB123" s="991"/>
      <c r="BC123" s="991"/>
      <c r="BD123" s="991"/>
      <c r="BE123" s="991"/>
      <c r="BF123" s="991"/>
      <c r="BG123" s="991"/>
      <c r="BH123" s="991"/>
      <c r="BI123" s="991"/>
      <c r="BJ123" s="991"/>
      <c r="BK123" s="991"/>
      <c r="BL123" s="991"/>
      <c r="BM123" s="991"/>
      <c r="BN123" s="991"/>
      <c r="BO123" s="991"/>
      <c r="BP123" s="991"/>
      <c r="BQ123" s="991"/>
      <c r="BR123" s="991"/>
      <c r="BS123" s="991"/>
      <c r="BT123" s="991"/>
      <c r="BU123" s="991"/>
      <c r="BV123" s="991"/>
      <c r="BW123" s="991"/>
      <c r="BX123" s="991"/>
      <c r="BY123" s="991"/>
      <c r="BZ123" s="991"/>
      <c r="CA123" s="991"/>
      <c r="CB123" s="991"/>
      <c r="CC123" s="991"/>
      <c r="CD123" s="991"/>
      <c r="CE123" s="991"/>
      <c r="CF123" s="991"/>
      <c r="CG123" s="991"/>
      <c r="CH123" s="991"/>
      <c r="CI123" s="991"/>
      <c r="CJ123" s="991"/>
      <c r="CK123" s="991"/>
      <c r="CL123" s="991"/>
      <c r="CM123" s="991"/>
      <c r="CN123" s="991"/>
      <c r="CO123" s="991"/>
      <c r="CP123" s="991"/>
      <c r="CQ123" s="991"/>
      <c r="CR123" s="991"/>
      <c r="CS123" s="991"/>
      <c r="CT123" s="991"/>
      <c r="CU123" s="991"/>
      <c r="CV123" s="991"/>
      <c r="CW123" s="991"/>
      <c r="CX123" s="991"/>
      <c r="CY123" s="991"/>
    </row>
  </sheetData>
  <mergeCells count="49">
    <mergeCell ref="A1:Z1"/>
    <mergeCell ref="A2:Z2"/>
    <mergeCell ref="A3:Z3"/>
    <mergeCell ref="A5:A7"/>
    <mergeCell ref="B5:B7"/>
    <mergeCell ref="C5:C7"/>
    <mergeCell ref="D5:D7"/>
    <mergeCell ref="E5:F6"/>
    <mergeCell ref="G5:H6"/>
    <mergeCell ref="I5:J6"/>
    <mergeCell ref="A95:N95"/>
    <mergeCell ref="W8:X8"/>
    <mergeCell ref="Y8:Z8"/>
    <mergeCell ref="AB5:AB7"/>
    <mergeCell ref="K6:L6"/>
    <mergeCell ref="M6:N6"/>
    <mergeCell ref="O6:P6"/>
    <mergeCell ref="Q6:R6"/>
    <mergeCell ref="M8:N8"/>
    <mergeCell ref="I92:J92"/>
    <mergeCell ref="K92:T92"/>
    <mergeCell ref="K93:T93"/>
    <mergeCell ref="A94:AB94"/>
    <mergeCell ref="A102:AB102"/>
    <mergeCell ref="K8:L8"/>
    <mergeCell ref="Y5:Z6"/>
    <mergeCell ref="AA5:AA7"/>
    <mergeCell ref="K5:R5"/>
    <mergeCell ref="S5:T6"/>
    <mergeCell ref="U5:V6"/>
    <mergeCell ref="W5:X6"/>
    <mergeCell ref="A96:N96"/>
    <mergeCell ref="O8:P8"/>
    <mergeCell ref="Q8:R8"/>
    <mergeCell ref="S8:T8"/>
    <mergeCell ref="U8:V8"/>
    <mergeCell ref="E8:F8"/>
    <mergeCell ref="G8:H8"/>
    <mergeCell ref="I8:J8"/>
    <mergeCell ref="A97:N97"/>
    <mergeCell ref="A98:N98"/>
    <mergeCell ref="A99:AB99"/>
    <mergeCell ref="A100:AB100"/>
    <mergeCell ref="A101:AB101"/>
    <mergeCell ref="E106:G106"/>
    <mergeCell ref="E107:G107"/>
    <mergeCell ref="E111:H111"/>
    <mergeCell ref="E112:H112"/>
    <mergeCell ref="A103:N103"/>
  </mergeCells>
  <printOptions horizontalCentered="1"/>
  <pageMargins left="0.25" right="0.5" top="0.75" bottom="0.75" header="0.3" footer="0.3"/>
  <pageSetup paperSize="5" scale="55" orientation="landscape" horizontalDpi="360" verticalDpi="36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H63"/>
  <sheetViews>
    <sheetView view="pageBreakPreview" zoomScale="72" zoomScaleNormal="80" zoomScaleSheetLayoutView="89" workbookViewId="0">
      <pane ySplit="6" topLeftCell="A61" activePane="bottomLeft" state="frozen"/>
      <selection pane="bottomLeft" activeCell="E57" sqref="E57"/>
    </sheetView>
  </sheetViews>
  <sheetFormatPr defaultColWidth="9.1796875" defaultRowHeight="14.5"/>
  <cols>
    <col min="1" max="1" width="9.1796875" style="1" customWidth="1"/>
    <col min="2" max="3" width="20.81640625" style="1" customWidth="1"/>
    <col min="4" max="4" width="11.08984375" style="1" customWidth="1"/>
    <col min="5" max="5" width="11.7265625" style="1" customWidth="1"/>
    <col min="6" max="6" width="14.6328125" style="783" customWidth="1"/>
    <col min="7" max="7" width="23.81640625" style="783" customWidth="1"/>
    <col min="8" max="16384" width="9.1796875" style="1"/>
  </cols>
  <sheetData>
    <row r="1" spans="1:7" s="33" customFormat="1" ht="15.5">
      <c r="A1" s="1242" t="s">
        <v>523</v>
      </c>
      <c r="B1" s="1242"/>
      <c r="C1" s="1242"/>
      <c r="D1" s="1242"/>
      <c r="E1" s="1242"/>
      <c r="F1" s="1242"/>
      <c r="G1" s="1242"/>
    </row>
    <row r="2" spans="1:7" s="33" customFormat="1" ht="15.5">
      <c r="A2" s="1242" t="s">
        <v>74</v>
      </c>
      <c r="B2" s="1242"/>
      <c r="C2" s="1242"/>
      <c r="D2" s="1242"/>
      <c r="E2" s="1242"/>
      <c r="F2" s="1242"/>
      <c r="G2" s="1242"/>
    </row>
    <row r="3" spans="1:7" s="33" customFormat="1">
      <c r="A3" s="34"/>
      <c r="B3" s="8"/>
      <c r="C3" s="8"/>
      <c r="D3" s="8"/>
      <c r="E3" s="8"/>
      <c r="F3" s="778"/>
      <c r="G3" s="778"/>
    </row>
    <row r="4" spans="1:7" s="33" customFormat="1" ht="15" customHeight="1">
      <c r="A4" s="1243" t="s">
        <v>1</v>
      </c>
      <c r="B4" s="1245" t="s">
        <v>2</v>
      </c>
      <c r="C4" s="1247" t="s">
        <v>524</v>
      </c>
      <c r="D4" s="1248"/>
      <c r="E4" s="1248"/>
      <c r="F4" s="1248"/>
      <c r="G4" s="1249"/>
    </row>
    <row r="5" spans="1:7" s="33" customFormat="1" ht="21">
      <c r="A5" s="1244"/>
      <c r="B5" s="1246"/>
      <c r="C5" s="779" t="s">
        <v>509</v>
      </c>
      <c r="D5" s="779" t="s">
        <v>510</v>
      </c>
      <c r="E5" s="779" t="s">
        <v>511</v>
      </c>
      <c r="F5" s="779" t="s">
        <v>512</v>
      </c>
      <c r="G5" s="782" t="s">
        <v>513</v>
      </c>
    </row>
    <row r="6" spans="1:7" s="33" customFormat="1" ht="21.75" customHeight="1">
      <c r="A6" s="780">
        <v>1</v>
      </c>
      <c r="B6" s="780">
        <v>2</v>
      </c>
      <c r="C6" s="781">
        <v>3</v>
      </c>
      <c r="D6" s="781"/>
      <c r="E6" s="781">
        <v>16</v>
      </c>
      <c r="F6" s="781">
        <v>17</v>
      </c>
      <c r="G6" s="781">
        <v>17</v>
      </c>
    </row>
    <row r="7" spans="1:7" s="33" customFormat="1" ht="2.5" hidden="1" customHeight="1">
      <c r="A7" s="761" t="s">
        <v>160</v>
      </c>
      <c r="B7" s="35" t="s">
        <v>161</v>
      </c>
      <c r="C7" s="36"/>
      <c r="D7" s="36"/>
      <c r="E7" s="36"/>
      <c r="F7" s="1090">
        <f>SUM(F8:F9)</f>
        <v>2805950247</v>
      </c>
      <c r="G7" s="52">
        <f>SUM(G8:G9)</f>
        <v>2805950247</v>
      </c>
    </row>
    <row r="8" spans="1:7" s="33" customFormat="1" ht="38.15" hidden="1" customHeight="1">
      <c r="A8" s="762" t="s">
        <v>101</v>
      </c>
      <c r="B8" s="37" t="s">
        <v>162</v>
      </c>
      <c r="C8" s="38"/>
      <c r="D8" s="38"/>
      <c r="E8" s="38"/>
      <c r="F8" s="52">
        <v>1915950247</v>
      </c>
      <c r="G8" s="52">
        <v>1915950247</v>
      </c>
    </row>
    <row r="9" spans="1:7" s="33" customFormat="1" ht="38.15" hidden="1" customHeight="1">
      <c r="A9" s="762" t="s">
        <v>163</v>
      </c>
      <c r="B9" s="37" t="s">
        <v>164</v>
      </c>
      <c r="C9" s="38"/>
      <c r="D9" s="38"/>
      <c r="E9" s="38"/>
      <c r="F9" s="52">
        <v>890000000</v>
      </c>
      <c r="G9" s="52">
        <v>890000000</v>
      </c>
    </row>
    <row r="10" spans="1:7" s="33" customFormat="1" ht="38.15" hidden="1" customHeight="1">
      <c r="A10" s="761" t="s">
        <v>165</v>
      </c>
      <c r="B10" s="35" t="s">
        <v>166</v>
      </c>
      <c r="C10" s="39"/>
      <c r="D10" s="39"/>
      <c r="E10" s="40"/>
      <c r="F10" s="1090" t="e">
        <f>SUM(F12+F20+F22+F25+F33+F36+F40+F45+F50+#REF!+#REF!+F61+#REF!)</f>
        <v>#REF!</v>
      </c>
      <c r="G10" s="52" t="e">
        <f>SUM(G12+G20+G22+G25+G33+G36+G40+G45+G50+#REF!+#REF!+G61+#REF!)</f>
        <v>#VALUE!</v>
      </c>
    </row>
    <row r="11" spans="1:7" s="33" customFormat="1" ht="62.5" customHeight="1">
      <c r="A11" s="760" t="s">
        <v>104</v>
      </c>
      <c r="B11" s="41" t="s">
        <v>13</v>
      </c>
      <c r="C11" s="42" t="s">
        <v>167</v>
      </c>
      <c r="D11" s="763"/>
      <c r="E11" s="777"/>
      <c r="F11" s="43">
        <f>'FORMAT 1'!E12</f>
        <v>2504692006</v>
      </c>
      <c r="G11" s="43" t="s">
        <v>255</v>
      </c>
    </row>
    <row r="12" spans="1:7" s="33" customFormat="1" ht="38" customHeight="1">
      <c r="A12" s="759" t="s">
        <v>101</v>
      </c>
      <c r="B12" s="44" t="s">
        <v>14</v>
      </c>
      <c r="C12" s="45"/>
      <c r="D12" s="764"/>
      <c r="E12" s="776"/>
      <c r="F12" s="46">
        <f>'FORMAT 1'!E13</f>
        <v>75807700</v>
      </c>
      <c r="G12" s="46" t="s">
        <v>255</v>
      </c>
    </row>
    <row r="13" spans="1:7" s="33" customFormat="1" ht="38.25" customHeight="1">
      <c r="A13" s="48"/>
      <c r="B13" s="49" t="s">
        <v>15</v>
      </c>
      <c r="C13" s="50" t="s">
        <v>168</v>
      </c>
      <c r="D13" s="765"/>
      <c r="E13" s="51" t="s">
        <v>169</v>
      </c>
      <c r="F13" s="52">
        <f>'FORMAT 1'!E14</f>
        <v>34436000</v>
      </c>
      <c r="G13" s="52" t="s">
        <v>255</v>
      </c>
    </row>
    <row r="14" spans="1:7" s="33" customFormat="1" ht="38.25" customHeight="1">
      <c r="A14" s="53"/>
      <c r="B14" s="49" t="s">
        <v>17</v>
      </c>
      <c r="C14" s="50" t="s">
        <v>170</v>
      </c>
      <c r="D14" s="765"/>
      <c r="E14" s="51" t="s">
        <v>169</v>
      </c>
      <c r="F14" s="52">
        <f>'FORMAT 1'!E15</f>
        <v>7583000</v>
      </c>
      <c r="G14" s="52" t="s">
        <v>255</v>
      </c>
    </row>
    <row r="15" spans="1:7" s="33" customFormat="1" ht="38.25" customHeight="1">
      <c r="A15" s="53"/>
      <c r="B15" s="49" t="s">
        <v>18</v>
      </c>
      <c r="C15" s="50" t="s">
        <v>172</v>
      </c>
      <c r="D15" s="765"/>
      <c r="E15" s="51" t="s">
        <v>169</v>
      </c>
      <c r="F15" s="52">
        <f>'FORMAT 1'!E16</f>
        <v>6359000</v>
      </c>
      <c r="G15" s="52" t="s">
        <v>255</v>
      </c>
    </row>
    <row r="16" spans="1:7" s="33" customFormat="1" ht="38.25" customHeight="1">
      <c r="A16" s="53"/>
      <c r="B16" s="49" t="s">
        <v>19</v>
      </c>
      <c r="C16" s="50" t="s">
        <v>175</v>
      </c>
      <c r="D16" s="765"/>
      <c r="E16" s="51" t="s">
        <v>169</v>
      </c>
      <c r="F16" s="52">
        <f>'FORMAT 1'!E17</f>
        <v>27429700</v>
      </c>
      <c r="G16" s="52" t="s">
        <v>255</v>
      </c>
    </row>
    <row r="17" spans="1:8" s="33" customFormat="1" ht="38.25" customHeight="1">
      <c r="A17" s="759" t="s">
        <v>163</v>
      </c>
      <c r="B17" s="54" t="s">
        <v>22</v>
      </c>
      <c r="C17" s="55"/>
      <c r="D17" s="64"/>
      <c r="E17" s="47"/>
      <c r="F17" s="46">
        <f>'FORMAT 1'!E18</f>
        <v>1907337736</v>
      </c>
      <c r="G17" s="46" t="s">
        <v>255</v>
      </c>
    </row>
    <row r="18" spans="1:8" s="33" customFormat="1" ht="38.25" customHeight="1">
      <c r="A18" s="53"/>
      <c r="B18" s="56" t="s">
        <v>23</v>
      </c>
      <c r="C18" s="57" t="s">
        <v>176</v>
      </c>
      <c r="D18" s="57"/>
      <c r="E18" s="58">
        <v>13</v>
      </c>
      <c r="F18" s="52">
        <f>'FORMAT 1'!E19</f>
        <v>1882357736</v>
      </c>
      <c r="G18" s="52" t="s">
        <v>255</v>
      </c>
    </row>
    <row r="19" spans="1:8" s="33" customFormat="1" ht="65">
      <c r="A19" s="59"/>
      <c r="B19" s="60" t="s">
        <v>177</v>
      </c>
      <c r="C19" s="60" t="s">
        <v>178</v>
      </c>
      <c r="D19" s="60"/>
      <c r="E19" s="61" t="s">
        <v>234</v>
      </c>
      <c r="F19" s="52">
        <f>'FORMAT 1'!E20</f>
        <v>24980000</v>
      </c>
      <c r="G19" s="52" t="s">
        <v>255</v>
      </c>
    </row>
    <row r="20" spans="1:8" s="33" customFormat="1" ht="38.25" customHeight="1">
      <c r="A20" s="759" t="s">
        <v>171</v>
      </c>
      <c r="B20" s="54" t="s">
        <v>24</v>
      </c>
      <c r="C20" s="62"/>
      <c r="D20" s="64"/>
      <c r="E20" s="47"/>
      <c r="F20" s="46">
        <f>'FORMAT 1'!E21</f>
        <v>12950000</v>
      </c>
      <c r="G20" s="46" t="s">
        <v>255</v>
      </c>
    </row>
    <row r="21" spans="1:8" s="33" customFormat="1" ht="52">
      <c r="A21" s="53"/>
      <c r="B21" s="56" t="s">
        <v>180</v>
      </c>
      <c r="C21" s="57" t="s">
        <v>181</v>
      </c>
      <c r="D21" s="57"/>
      <c r="E21" s="51" t="s">
        <v>182</v>
      </c>
      <c r="F21" s="52">
        <f>'FORMAT 1'!E22</f>
        <v>12950000</v>
      </c>
      <c r="G21" s="52" t="s">
        <v>255</v>
      </c>
    </row>
    <row r="22" spans="1:8" s="33" customFormat="1" ht="38.25" customHeight="1">
      <c r="A22" s="759" t="s">
        <v>174</v>
      </c>
      <c r="B22" s="54" t="s">
        <v>26</v>
      </c>
      <c r="C22" s="64"/>
      <c r="D22" s="64"/>
      <c r="E22" s="65"/>
      <c r="F22" s="46">
        <f>'FORMAT 1'!E23</f>
        <v>58046000</v>
      </c>
      <c r="G22" s="46" t="s">
        <v>255</v>
      </c>
    </row>
    <row r="23" spans="1:8" s="33" customFormat="1" ht="39">
      <c r="A23" s="53"/>
      <c r="B23" s="56" t="s">
        <v>184</v>
      </c>
      <c r="C23" s="57" t="s">
        <v>185</v>
      </c>
      <c r="D23" s="57"/>
      <c r="E23" s="58" t="s">
        <v>186</v>
      </c>
      <c r="F23" s="52">
        <f>'FORMAT 1'!E24</f>
        <v>14392000</v>
      </c>
      <c r="G23" s="52" t="s">
        <v>255</v>
      </c>
    </row>
    <row r="24" spans="1:8" s="33" customFormat="1" ht="52">
      <c r="A24" s="53"/>
      <c r="B24" s="56" t="s">
        <v>28</v>
      </c>
      <c r="C24" s="57" t="s">
        <v>187</v>
      </c>
      <c r="D24" s="57"/>
      <c r="E24" s="58" t="s">
        <v>192</v>
      </c>
      <c r="F24" s="52">
        <f>'FORMAT 1'!E25</f>
        <v>43654000</v>
      </c>
      <c r="G24" s="52" t="s">
        <v>255</v>
      </c>
    </row>
    <row r="25" spans="1:8" s="33" customFormat="1" ht="38.25" customHeight="1">
      <c r="A25" s="759" t="s">
        <v>183</v>
      </c>
      <c r="B25" s="54" t="s">
        <v>29</v>
      </c>
      <c r="C25" s="67"/>
      <c r="D25" s="766"/>
      <c r="E25" s="47"/>
      <c r="F25" s="46">
        <f>'FORMAT 1'!E26</f>
        <v>203693750</v>
      </c>
      <c r="G25" s="46" t="s">
        <v>255</v>
      </c>
    </row>
    <row r="26" spans="1:8" s="33" customFormat="1" ht="39">
      <c r="A26" s="53"/>
      <c r="B26" s="14" t="s">
        <v>120</v>
      </c>
      <c r="C26" s="57" t="s">
        <v>189</v>
      </c>
      <c r="D26" s="57"/>
      <c r="E26" s="9" t="s">
        <v>190</v>
      </c>
      <c r="F26" s="52">
        <f>'FORMAT 1'!E27</f>
        <v>6100000</v>
      </c>
      <c r="G26" s="52" t="s">
        <v>255</v>
      </c>
    </row>
    <row r="27" spans="1:8" s="33" customFormat="1" ht="38.25" customHeight="1">
      <c r="A27" s="53"/>
      <c r="B27" s="14" t="s">
        <v>132</v>
      </c>
      <c r="C27" s="57" t="s">
        <v>191</v>
      </c>
      <c r="D27" s="57"/>
      <c r="E27" s="9" t="s">
        <v>192</v>
      </c>
      <c r="F27" s="52">
        <f>'FORMAT 1'!E28</f>
        <v>8700000</v>
      </c>
      <c r="G27" s="52" t="s">
        <v>255</v>
      </c>
    </row>
    <row r="28" spans="1:8" s="33" customFormat="1" ht="38.25" customHeight="1">
      <c r="A28" s="53"/>
      <c r="B28" s="14" t="s">
        <v>121</v>
      </c>
      <c r="C28" s="57" t="s">
        <v>193</v>
      </c>
      <c r="D28" s="57"/>
      <c r="E28" s="68" t="s">
        <v>194</v>
      </c>
      <c r="F28" s="52">
        <f>'FORMAT 1'!E29</f>
        <v>9485750</v>
      </c>
      <c r="G28" s="52" t="s">
        <v>255</v>
      </c>
      <c r="H28" s="4">
        <f>'FORMAT 1'!G28</f>
        <v>0</v>
      </c>
    </row>
    <row r="29" spans="1:8" s="33" customFormat="1" ht="52">
      <c r="A29" s="53"/>
      <c r="B29" s="14" t="s">
        <v>122</v>
      </c>
      <c r="C29" s="57" t="s">
        <v>195</v>
      </c>
      <c r="D29" s="57"/>
      <c r="E29" s="9" t="s">
        <v>196</v>
      </c>
      <c r="F29" s="52">
        <f>'FORMAT 1'!E30</f>
        <v>7325000</v>
      </c>
      <c r="G29" s="52" t="s">
        <v>255</v>
      </c>
    </row>
    <row r="30" spans="1:8" s="33" customFormat="1" ht="38.25" customHeight="1">
      <c r="A30" s="53"/>
      <c r="B30" s="14" t="s">
        <v>123</v>
      </c>
      <c r="C30" s="57" t="s">
        <v>197</v>
      </c>
      <c r="D30" s="57"/>
      <c r="E30" s="68" t="s">
        <v>198</v>
      </c>
      <c r="F30" s="52">
        <f>'FORMAT 1'!E31</f>
        <v>6240000</v>
      </c>
      <c r="G30" s="52" t="s">
        <v>255</v>
      </c>
    </row>
    <row r="31" spans="1:8" s="33" customFormat="1" ht="38.25" customHeight="1">
      <c r="A31" s="53"/>
      <c r="B31" s="14" t="s">
        <v>125</v>
      </c>
      <c r="C31" s="57"/>
      <c r="D31" s="57"/>
      <c r="E31" s="68"/>
      <c r="F31" s="52">
        <f>'FORMAT 1'!E32</f>
        <v>71070000</v>
      </c>
      <c r="G31" s="52"/>
    </row>
    <row r="32" spans="1:8" s="33" customFormat="1" ht="38.25" customHeight="1">
      <c r="A32" s="53"/>
      <c r="B32" s="14" t="s">
        <v>127</v>
      </c>
      <c r="C32" s="57" t="s">
        <v>200</v>
      </c>
      <c r="D32" s="57"/>
      <c r="E32" s="9" t="s">
        <v>201</v>
      </c>
      <c r="F32" s="52">
        <f>'FORMAT 1'!E33</f>
        <v>94773000</v>
      </c>
      <c r="G32" s="52" t="s">
        <v>255</v>
      </c>
    </row>
    <row r="33" spans="1:7" s="33" customFormat="1" ht="38.25" customHeight="1">
      <c r="A33" s="759" t="s">
        <v>188</v>
      </c>
      <c r="B33" s="721" t="s">
        <v>36</v>
      </c>
      <c r="C33" s="69"/>
      <c r="D33" s="767"/>
      <c r="E33" s="70"/>
      <c r="F33" s="46">
        <f>'FORMAT 1'!E34</f>
        <v>45997000</v>
      </c>
      <c r="G33" s="46" t="s">
        <v>255</v>
      </c>
    </row>
    <row r="34" spans="1:7" s="33" customFormat="1" ht="30">
      <c r="A34" s="59"/>
      <c r="B34" s="14" t="s">
        <v>516</v>
      </c>
      <c r="C34" s="57" t="s">
        <v>508</v>
      </c>
      <c r="D34" s="57"/>
      <c r="E34" s="66">
        <v>5</v>
      </c>
      <c r="F34" s="52">
        <f>'FORMAT 1'!E35</f>
        <v>39997000</v>
      </c>
      <c r="G34" s="52" t="s">
        <v>255</v>
      </c>
    </row>
    <row r="35" spans="1:7" s="33" customFormat="1" ht="38.25" customHeight="1">
      <c r="A35" s="59"/>
      <c r="B35" s="14" t="s">
        <v>128</v>
      </c>
      <c r="C35" s="57" t="s">
        <v>202</v>
      </c>
      <c r="D35" s="57"/>
      <c r="E35" s="9">
        <v>3</v>
      </c>
      <c r="F35" s="52">
        <f>'FORMAT 1'!E36</f>
        <v>6000000</v>
      </c>
      <c r="G35" s="52" t="s">
        <v>255</v>
      </c>
    </row>
    <row r="36" spans="1:7" s="33" customFormat="1" ht="38.25" customHeight="1">
      <c r="A36" s="759" t="s">
        <v>199</v>
      </c>
      <c r="B36" s="54" t="s">
        <v>39</v>
      </c>
      <c r="C36" s="71"/>
      <c r="D36" s="71"/>
      <c r="E36" s="72"/>
      <c r="F36" s="46">
        <f>'FORMAT 1'!E37</f>
        <v>155899820</v>
      </c>
      <c r="G36" s="46" t="s">
        <v>255</v>
      </c>
    </row>
    <row r="37" spans="1:7" s="33" customFormat="1" ht="38.25" customHeight="1">
      <c r="A37" s="53"/>
      <c r="B37" s="56" t="s">
        <v>40</v>
      </c>
      <c r="C37" s="57" t="s">
        <v>204</v>
      </c>
      <c r="D37" s="57"/>
      <c r="E37" s="9" t="s">
        <v>205</v>
      </c>
      <c r="F37" s="52">
        <f>'FORMAT 1'!E38</f>
        <v>14139000</v>
      </c>
      <c r="G37" s="52" t="s">
        <v>255</v>
      </c>
    </row>
    <row r="38" spans="1:7" s="33" customFormat="1" ht="39">
      <c r="A38" s="53"/>
      <c r="B38" s="56" t="s">
        <v>41</v>
      </c>
      <c r="C38" s="57" t="s">
        <v>206</v>
      </c>
      <c r="D38" s="57" t="s">
        <v>314</v>
      </c>
      <c r="E38" s="9" t="s">
        <v>207</v>
      </c>
      <c r="F38" s="52">
        <f>'FORMAT 1'!E39</f>
        <v>20800820</v>
      </c>
      <c r="G38" s="52" t="s">
        <v>255</v>
      </c>
    </row>
    <row r="39" spans="1:7" s="33" customFormat="1" ht="38.25" customHeight="1">
      <c r="A39" s="53"/>
      <c r="B39" s="63" t="s">
        <v>43</v>
      </c>
      <c r="C39" s="73" t="s">
        <v>208</v>
      </c>
      <c r="D39" s="73"/>
      <c r="E39" s="74" t="s">
        <v>209</v>
      </c>
      <c r="F39" s="52">
        <f>'FORMAT 1'!E40</f>
        <v>120960000</v>
      </c>
      <c r="G39" s="52" t="s">
        <v>255</v>
      </c>
    </row>
    <row r="40" spans="1:7" s="33" customFormat="1" ht="38.25" customHeight="1">
      <c r="A40" s="759" t="s">
        <v>203</v>
      </c>
      <c r="B40" s="75" t="s">
        <v>45</v>
      </c>
      <c r="C40" s="55"/>
      <c r="D40" s="768"/>
      <c r="E40" s="76"/>
      <c r="F40" s="46">
        <f>'FORMAT 1'!E41</f>
        <v>44960000</v>
      </c>
      <c r="G40" s="46" t="s">
        <v>255</v>
      </c>
    </row>
    <row r="41" spans="1:7" s="33" customFormat="1" ht="78">
      <c r="A41" s="53"/>
      <c r="B41" s="56" t="s">
        <v>46</v>
      </c>
      <c r="C41" s="77" t="s">
        <v>210</v>
      </c>
      <c r="D41" s="765"/>
      <c r="E41" s="78" t="s">
        <v>211</v>
      </c>
      <c r="F41" s="52">
        <f>'FORMAT 1'!E42</f>
        <v>21200000</v>
      </c>
      <c r="G41" s="52" t="s">
        <v>255</v>
      </c>
    </row>
    <row r="42" spans="1:7" s="33" customFormat="1" ht="38.25" customHeight="1">
      <c r="A42" s="53"/>
      <c r="B42" s="56" t="s">
        <v>47</v>
      </c>
      <c r="C42" s="81" t="s">
        <v>212</v>
      </c>
      <c r="D42" s="765"/>
      <c r="E42" s="78" t="s">
        <v>213</v>
      </c>
      <c r="F42" s="52">
        <f>'FORMAT 1'!E43</f>
        <v>3760000</v>
      </c>
      <c r="G42" s="52" t="s">
        <v>255</v>
      </c>
    </row>
    <row r="43" spans="1:7" s="33" customFormat="1" ht="39">
      <c r="A43" s="53"/>
      <c r="B43" s="56" t="s">
        <v>48</v>
      </c>
      <c r="C43" s="82" t="s">
        <v>214</v>
      </c>
      <c r="D43" s="765"/>
      <c r="E43" s="78" t="s">
        <v>215</v>
      </c>
      <c r="F43" s="52">
        <f>'FORMAT 1'!E44</f>
        <v>20000000</v>
      </c>
      <c r="G43" s="52" t="s">
        <v>255</v>
      </c>
    </row>
    <row r="44" spans="1:7" s="33" customFormat="1" ht="96.75" customHeight="1">
      <c r="A44" s="760" t="s">
        <v>106</v>
      </c>
      <c r="B44" s="83" t="s">
        <v>138</v>
      </c>
      <c r="C44" s="84" t="s">
        <v>216</v>
      </c>
      <c r="D44" s="769"/>
      <c r="E44" s="85"/>
      <c r="F44" s="43">
        <f>'FORMAT 1'!E45</f>
        <v>15054500</v>
      </c>
      <c r="G44" s="43" t="s">
        <v>255</v>
      </c>
    </row>
    <row r="45" spans="1:7" s="33" customFormat="1" ht="75.75" customHeight="1">
      <c r="A45" s="759" t="s">
        <v>101</v>
      </c>
      <c r="B45" s="75" t="s">
        <v>156</v>
      </c>
      <c r="C45" s="55"/>
      <c r="D45" s="770"/>
      <c r="E45" s="86"/>
      <c r="F45" s="46">
        <f>'FORMAT 1'!E46</f>
        <v>8485500</v>
      </c>
      <c r="G45" s="46" t="s">
        <v>255</v>
      </c>
    </row>
    <row r="46" spans="1:7" s="33" customFormat="1" ht="114.75" customHeight="1">
      <c r="A46" s="53"/>
      <c r="B46" s="80" t="s">
        <v>232</v>
      </c>
      <c r="C46" s="50" t="s">
        <v>233</v>
      </c>
      <c r="D46" s="771"/>
      <c r="E46" s="87" t="s">
        <v>179</v>
      </c>
      <c r="F46" s="52">
        <f>'FORMAT 1'!E47</f>
        <v>8485500</v>
      </c>
      <c r="G46" s="52" t="s">
        <v>255</v>
      </c>
    </row>
    <row r="47" spans="1:7" s="33" customFormat="1" ht="75.75" customHeight="1">
      <c r="A47" s="759" t="s">
        <v>163</v>
      </c>
      <c r="B47" s="75" t="s">
        <v>49</v>
      </c>
      <c r="C47" s="55"/>
      <c r="D47" s="770"/>
      <c r="E47" s="86"/>
      <c r="F47" s="46">
        <f>'FORMAT 1'!E48</f>
        <v>6569000</v>
      </c>
      <c r="G47" s="46" t="s">
        <v>255</v>
      </c>
    </row>
    <row r="48" spans="1:7" s="33" customFormat="1" ht="52">
      <c r="A48" s="53"/>
      <c r="B48" s="80" t="s">
        <v>217</v>
      </c>
      <c r="C48" s="50" t="s">
        <v>218</v>
      </c>
      <c r="D48" s="771"/>
      <c r="E48" s="87" t="s">
        <v>179</v>
      </c>
      <c r="F48" s="52">
        <f>'FORMAT 1'!E49</f>
        <v>6569000</v>
      </c>
      <c r="G48" s="52" t="s">
        <v>255</v>
      </c>
    </row>
    <row r="49" spans="1:7" s="33" customFormat="1" ht="54" customHeight="1">
      <c r="A49" s="760" t="s">
        <v>108</v>
      </c>
      <c r="B49" s="83" t="s">
        <v>140</v>
      </c>
      <c r="C49" s="88" t="s">
        <v>219</v>
      </c>
      <c r="D49" s="772"/>
      <c r="E49" s="89"/>
      <c r="F49" s="43">
        <f>'FORMAT 1'!E50</f>
        <v>71694200</v>
      </c>
      <c r="G49" s="43" t="s">
        <v>255</v>
      </c>
    </row>
    <row r="50" spans="1:7" s="33" customFormat="1" ht="38.25" customHeight="1">
      <c r="A50" s="759" t="s">
        <v>101</v>
      </c>
      <c r="B50" s="75" t="s">
        <v>51</v>
      </c>
      <c r="C50" s="55"/>
      <c r="D50" s="770"/>
      <c r="E50" s="86"/>
      <c r="F50" s="46">
        <f>'FORMAT 1'!E51</f>
        <v>71694200</v>
      </c>
      <c r="G50" s="46" t="s">
        <v>255</v>
      </c>
    </row>
    <row r="51" spans="1:7" s="33" customFormat="1" ht="52">
      <c r="A51" s="53"/>
      <c r="B51" s="56" t="s">
        <v>52</v>
      </c>
      <c r="C51" s="90" t="s">
        <v>220</v>
      </c>
      <c r="D51" s="765"/>
      <c r="E51" s="91">
        <v>1</v>
      </c>
      <c r="F51" s="52">
        <f>'FORMAT 1'!E52</f>
        <v>13720200</v>
      </c>
      <c r="G51" s="52" t="s">
        <v>255</v>
      </c>
    </row>
    <row r="52" spans="1:7" s="33" customFormat="1" ht="38.25" customHeight="1">
      <c r="A52" s="53"/>
      <c r="B52" s="56" t="s">
        <v>53</v>
      </c>
      <c r="C52" s="57" t="s">
        <v>221</v>
      </c>
      <c r="D52" s="765"/>
      <c r="E52" s="92" t="s">
        <v>507</v>
      </c>
      <c r="F52" s="52">
        <f>'FORMAT 1'!E53</f>
        <v>57974000</v>
      </c>
      <c r="G52" s="52" t="s">
        <v>255</v>
      </c>
    </row>
    <row r="53" spans="1:7" s="33" customFormat="1" ht="67.5">
      <c r="A53" s="760" t="s">
        <v>110</v>
      </c>
      <c r="B53" s="83" t="s">
        <v>54</v>
      </c>
      <c r="C53" s="88" t="s">
        <v>222</v>
      </c>
      <c r="D53" s="772"/>
      <c r="E53" s="89"/>
      <c r="F53" s="43">
        <f>'FORMAT 1'!E54</f>
        <v>21364000</v>
      </c>
      <c r="G53" s="43" t="s">
        <v>255</v>
      </c>
    </row>
    <row r="54" spans="1:7" s="33" customFormat="1" ht="38.25" customHeight="1">
      <c r="A54" s="759" t="s">
        <v>101</v>
      </c>
      <c r="B54" s="54" t="s">
        <v>55</v>
      </c>
      <c r="C54" s="55"/>
      <c r="D54" s="770"/>
      <c r="E54" s="86"/>
      <c r="F54" s="46">
        <f>'FORMAT 1'!E55</f>
        <v>21364000</v>
      </c>
      <c r="G54" s="46" t="s">
        <v>255</v>
      </c>
    </row>
    <row r="55" spans="1:7" s="33" customFormat="1" ht="78">
      <c r="A55" s="53"/>
      <c r="B55" s="79" t="s">
        <v>56</v>
      </c>
      <c r="C55" s="90" t="s">
        <v>223</v>
      </c>
      <c r="D55" s="765"/>
      <c r="E55" s="94">
        <v>1</v>
      </c>
      <c r="F55" s="52">
        <f>'FORMAT 1'!E56</f>
        <v>13276000</v>
      </c>
      <c r="G55" s="52" t="s">
        <v>255</v>
      </c>
    </row>
    <row r="56" spans="1:7" s="33" customFormat="1" ht="65">
      <c r="A56" s="1078" t="s">
        <v>101</v>
      </c>
      <c r="B56" s="79" t="s">
        <v>57</v>
      </c>
      <c r="C56" s="57" t="s">
        <v>224</v>
      </c>
      <c r="D56" s="765"/>
      <c r="E56" s="92" t="s">
        <v>225</v>
      </c>
      <c r="F56" s="52">
        <f>'FORMAT 1'!E57</f>
        <v>8088000</v>
      </c>
      <c r="G56" s="52" t="s">
        <v>255</v>
      </c>
    </row>
    <row r="57" spans="1:7" s="33" customFormat="1" ht="75">
      <c r="A57" s="1079">
        <v>5</v>
      </c>
      <c r="B57" s="1080" t="s">
        <v>148</v>
      </c>
      <c r="C57" s="1080" t="s">
        <v>540</v>
      </c>
      <c r="D57" s="1081"/>
      <c r="E57" s="1082"/>
      <c r="F57" s="1077">
        <f>'FORMAT 1'!E59</f>
        <v>29723000</v>
      </c>
      <c r="G57" s="1083"/>
    </row>
    <row r="58" spans="1:7" s="33" customFormat="1" ht="62.5">
      <c r="A58" s="1084" t="s">
        <v>101</v>
      </c>
      <c r="B58" s="1085" t="s">
        <v>149</v>
      </c>
      <c r="C58" s="1085"/>
      <c r="D58" s="1086"/>
      <c r="E58" s="1087"/>
      <c r="F58" s="1088">
        <f>'FORMAT 1'!E60</f>
        <v>29723000</v>
      </c>
      <c r="G58" s="1089"/>
    </row>
    <row r="59" spans="1:7" s="33" customFormat="1" ht="37.5">
      <c r="A59" s="59"/>
      <c r="B59" s="1014" t="s">
        <v>150</v>
      </c>
      <c r="C59" s="1014" t="s">
        <v>541</v>
      </c>
      <c r="D59" s="1015"/>
      <c r="E59" s="1076" t="s">
        <v>542</v>
      </c>
      <c r="F59" s="1091">
        <f>'FORMAT 1'!E59</f>
        <v>29723000</v>
      </c>
      <c r="G59" s="52"/>
    </row>
    <row r="60" spans="1:7" s="33" customFormat="1" ht="81">
      <c r="A60" s="760" t="s">
        <v>126</v>
      </c>
      <c r="B60" s="95" t="s">
        <v>62</v>
      </c>
      <c r="C60" s="96" t="s">
        <v>226</v>
      </c>
      <c r="D60" s="773"/>
      <c r="E60" s="97"/>
      <c r="F60" s="1077">
        <f>'FORMAT 1'!E61</f>
        <v>28349500</v>
      </c>
      <c r="G60" s="43" t="s">
        <v>255</v>
      </c>
    </row>
    <row r="61" spans="1:7" s="33" customFormat="1" ht="38.25" customHeight="1">
      <c r="A61" s="759" t="s">
        <v>101</v>
      </c>
      <c r="B61" s="54" t="s">
        <v>63</v>
      </c>
      <c r="C61" s="98"/>
      <c r="D61" s="774"/>
      <c r="E61" s="99"/>
      <c r="F61" s="1088">
        <f>'FORMAT 1'!E62</f>
        <v>28349500</v>
      </c>
      <c r="G61" s="46" t="s">
        <v>255</v>
      </c>
    </row>
    <row r="62" spans="1:7" s="33" customFormat="1" ht="52">
      <c r="A62" s="53"/>
      <c r="B62" s="80" t="s">
        <v>64</v>
      </c>
      <c r="C62" s="57" t="s">
        <v>227</v>
      </c>
      <c r="D62" s="765"/>
      <c r="E62" s="92" t="s">
        <v>228</v>
      </c>
      <c r="F62" s="1091">
        <f>'FORMAT 1'!E63</f>
        <v>18248000</v>
      </c>
      <c r="G62" s="52" t="s">
        <v>255</v>
      </c>
    </row>
    <row r="63" spans="1:7" s="33" customFormat="1" ht="52">
      <c r="A63" s="53"/>
      <c r="B63" s="100" t="s">
        <v>229</v>
      </c>
      <c r="C63" s="50" t="s">
        <v>230</v>
      </c>
      <c r="D63" s="775"/>
      <c r="E63" s="93" t="s">
        <v>507</v>
      </c>
      <c r="F63" s="1091">
        <f>'FORMAT 1'!E64</f>
        <v>10101500</v>
      </c>
      <c r="G63" s="52" t="s">
        <v>255</v>
      </c>
    </row>
  </sheetData>
  <mergeCells count="5">
    <mergeCell ref="A1:G1"/>
    <mergeCell ref="A2:G2"/>
    <mergeCell ref="A4:A5"/>
    <mergeCell ref="B4:B5"/>
    <mergeCell ref="C4:G4"/>
  </mergeCells>
  <printOptions horizontalCentered="1"/>
  <pageMargins left="0.25" right="0.25" top="0.75" bottom="0.75" header="0.3" footer="0.3"/>
  <pageSetup paperSize="5" orientation="landscape" horizontalDpi="360" verticalDpi="360" r:id="rId1"/>
  <rowBreaks count="1" manualBreakCount="1">
    <brk id="40" max="1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31"/>
  <sheetViews>
    <sheetView topLeftCell="A5" zoomScale="69" zoomScaleNormal="69" workbookViewId="0">
      <selection activeCell="E14" sqref="E14"/>
    </sheetView>
  </sheetViews>
  <sheetFormatPr defaultColWidth="9.1796875" defaultRowHeight="14.5"/>
  <cols>
    <col min="1" max="1" width="14.54296875" style="621" customWidth="1"/>
    <col min="2" max="2" width="38.26953125" style="621" customWidth="1"/>
    <col min="3" max="3" width="38.54296875" style="621" customWidth="1"/>
    <col min="4" max="4" width="15.453125" style="621" customWidth="1"/>
    <col min="5" max="5" width="19.7265625" style="621" customWidth="1"/>
    <col min="6" max="6" width="24.26953125" style="621" customWidth="1"/>
    <col min="7" max="7" width="26" style="621" customWidth="1"/>
    <col min="8" max="8" width="30.81640625" style="621" customWidth="1"/>
    <col min="9" max="16384" width="9.1796875" style="621"/>
  </cols>
  <sheetData>
    <row r="1" spans="1:8" ht="22.5">
      <c r="A1" s="1256" t="s">
        <v>381</v>
      </c>
      <c r="B1" s="1256"/>
      <c r="C1" s="1256"/>
      <c r="D1" s="1256"/>
      <c r="E1" s="1256"/>
      <c r="F1" s="1256"/>
      <c r="G1" s="1256"/>
      <c r="H1" s="1256"/>
    </row>
    <row r="2" spans="1:8" ht="20">
      <c r="A2" s="1257" t="s">
        <v>525</v>
      </c>
      <c r="B2" s="1257"/>
      <c r="C2" s="1257"/>
      <c r="D2" s="1257"/>
      <c r="E2" s="1257"/>
      <c r="F2" s="1257"/>
      <c r="G2" s="1257"/>
      <c r="H2" s="1257"/>
    </row>
    <row r="3" spans="1:8">
      <c r="A3" s="620"/>
      <c r="B3" s="620"/>
      <c r="C3" s="620"/>
      <c r="D3" s="620"/>
      <c r="E3" s="620"/>
      <c r="F3" s="620"/>
      <c r="G3" s="620"/>
    </row>
    <row r="4" spans="1:8" ht="135" customHeight="1">
      <c r="A4" s="1260"/>
      <c r="B4" s="1250" t="s">
        <v>382</v>
      </c>
      <c r="C4" s="1250" t="s">
        <v>383</v>
      </c>
      <c r="D4" s="1263" t="s">
        <v>384</v>
      </c>
      <c r="E4" s="1264"/>
      <c r="F4" s="1250" t="s">
        <v>385</v>
      </c>
      <c r="G4" s="1250" t="s">
        <v>386</v>
      </c>
      <c r="H4" s="1253" t="s">
        <v>387</v>
      </c>
    </row>
    <row r="5" spans="1:8">
      <c r="A5" s="1261"/>
      <c r="B5" s="1251"/>
      <c r="C5" s="1251"/>
      <c r="D5" s="1265"/>
      <c r="E5" s="1266"/>
      <c r="F5" s="1251"/>
      <c r="G5" s="1251"/>
      <c r="H5" s="1254"/>
    </row>
    <row r="6" spans="1:8" ht="33.75" customHeight="1">
      <c r="A6" s="1261"/>
      <c r="B6" s="1251"/>
      <c r="C6" s="1251"/>
      <c r="D6" s="1258" t="s">
        <v>526</v>
      </c>
      <c r="E6" s="1258"/>
      <c r="F6" s="1251"/>
      <c r="G6" s="1251"/>
      <c r="H6" s="1254"/>
    </row>
    <row r="7" spans="1:8" ht="16">
      <c r="A7" s="1262"/>
      <c r="B7" s="1252"/>
      <c r="C7" s="1252"/>
      <c r="D7" s="622" t="s">
        <v>159</v>
      </c>
      <c r="E7" s="622" t="s">
        <v>527</v>
      </c>
      <c r="F7" s="1252"/>
      <c r="G7" s="1252"/>
      <c r="H7" s="1255"/>
    </row>
    <row r="8" spans="1:8" ht="15.75" customHeight="1">
      <c r="A8" s="623">
        <v>1</v>
      </c>
      <c r="B8" s="623">
        <v>2</v>
      </c>
      <c r="C8" s="623">
        <v>3</v>
      </c>
      <c r="D8" s="623">
        <v>4</v>
      </c>
      <c r="E8" s="623">
        <v>5</v>
      </c>
      <c r="F8" s="623">
        <v>6</v>
      </c>
      <c r="G8" s="623">
        <v>7</v>
      </c>
      <c r="H8" s="624">
        <v>8</v>
      </c>
    </row>
    <row r="9" spans="1:8" ht="15.75" customHeight="1">
      <c r="A9" s="625" t="s">
        <v>388</v>
      </c>
      <c r="B9" s="1259" t="s">
        <v>389</v>
      </c>
      <c r="C9" s="1259"/>
      <c r="D9" s="1259"/>
      <c r="E9" s="1259"/>
      <c r="F9" s="1259"/>
      <c r="G9" s="1259"/>
      <c r="H9" s="626"/>
    </row>
    <row r="10" spans="1:8" ht="90" customHeight="1">
      <c r="A10" s="627" t="s">
        <v>390</v>
      </c>
      <c r="B10" s="627" t="s">
        <v>391</v>
      </c>
      <c r="C10" s="627"/>
      <c r="D10" s="628"/>
      <c r="E10" s="628"/>
      <c r="F10" s="627"/>
      <c r="G10" s="629"/>
      <c r="H10" s="630"/>
    </row>
    <row r="11" spans="1:8" ht="74" customHeight="1">
      <c r="A11" s="627" t="s">
        <v>390</v>
      </c>
      <c r="B11" s="627" t="s">
        <v>392</v>
      </c>
      <c r="C11" s="627"/>
      <c r="D11" s="628"/>
      <c r="E11" s="628"/>
      <c r="F11" s="627"/>
      <c r="G11" s="629"/>
      <c r="H11" s="630"/>
    </row>
    <row r="12" spans="1:8" ht="15.75" customHeight="1">
      <c r="A12" s="631"/>
      <c r="B12" s="631"/>
      <c r="C12" s="631"/>
      <c r="D12" s="632"/>
      <c r="E12" s="631"/>
      <c r="F12" s="631"/>
      <c r="G12" s="633"/>
      <c r="H12" s="634"/>
    </row>
    <row r="13" spans="1:8" ht="64">
      <c r="A13" s="635" t="s">
        <v>393</v>
      </c>
      <c r="B13" s="635" t="s">
        <v>394</v>
      </c>
      <c r="C13" s="635" t="s">
        <v>395</v>
      </c>
      <c r="D13" s="636"/>
      <c r="E13" s="636"/>
      <c r="F13" s="635"/>
      <c r="G13" s="633"/>
      <c r="H13" s="634"/>
    </row>
    <row r="14" spans="1:8" s="639" customFormat="1" ht="147.75" customHeight="1">
      <c r="A14" s="631"/>
      <c r="B14" s="631" t="s">
        <v>138</v>
      </c>
      <c r="C14" s="631" t="s">
        <v>396</v>
      </c>
      <c r="D14" s="632">
        <v>100</v>
      </c>
      <c r="E14" s="737">
        <f>'FORMAT 1'!H45</f>
        <v>0</v>
      </c>
      <c r="F14" s="631" t="s">
        <v>397</v>
      </c>
      <c r="G14" s="637" t="s">
        <v>414</v>
      </c>
      <c r="H14" s="638" t="s">
        <v>415</v>
      </c>
    </row>
    <row r="15" spans="1:8" s="639" customFormat="1" ht="156.75" customHeight="1">
      <c r="A15" s="631"/>
      <c r="B15" s="631" t="s">
        <v>140</v>
      </c>
      <c r="C15" s="631" t="s">
        <v>398</v>
      </c>
      <c r="D15" s="632">
        <v>100</v>
      </c>
      <c r="E15" s="737">
        <f>'FORMAT 1'!H50</f>
        <v>52.84</v>
      </c>
      <c r="F15" s="631" t="s">
        <v>397</v>
      </c>
      <c r="G15" s="637" t="s">
        <v>399</v>
      </c>
      <c r="H15" s="638" t="s">
        <v>400</v>
      </c>
    </row>
    <row r="16" spans="1:8" s="639" customFormat="1" ht="169.5" customHeight="1">
      <c r="A16" s="631"/>
      <c r="B16" s="631" t="s">
        <v>54</v>
      </c>
      <c r="C16" s="631" t="s">
        <v>401</v>
      </c>
      <c r="D16" s="632">
        <v>100</v>
      </c>
      <c r="E16" s="737">
        <f>'FORMAT 1'!H54</f>
        <v>45.48</v>
      </c>
      <c r="F16" s="631" t="s">
        <v>397</v>
      </c>
      <c r="G16" s="640" t="s">
        <v>402</v>
      </c>
      <c r="H16" s="638" t="s">
        <v>403</v>
      </c>
    </row>
    <row r="17" spans="1:10" s="639" customFormat="1" ht="107.25" customHeight="1">
      <c r="A17" s="631"/>
      <c r="B17" s="631" t="s">
        <v>58</v>
      </c>
      <c r="C17" s="631" t="s">
        <v>404</v>
      </c>
      <c r="D17" s="632">
        <v>100</v>
      </c>
      <c r="E17" s="641">
        <f>'FORMAT 1'!H58</f>
        <v>54.04</v>
      </c>
      <c r="F17" s="631" t="s">
        <v>397</v>
      </c>
      <c r="G17" s="637" t="s">
        <v>405</v>
      </c>
      <c r="H17" s="638" t="s">
        <v>403</v>
      </c>
    </row>
    <row r="18" spans="1:10" s="639" customFormat="1" ht="107.25" customHeight="1">
      <c r="A18" s="631"/>
      <c r="B18" s="631" t="s">
        <v>62</v>
      </c>
      <c r="C18" s="631" t="s">
        <v>406</v>
      </c>
      <c r="D18" s="632">
        <v>100</v>
      </c>
      <c r="E18" s="737">
        <f>'FORMAT 1'!H61</f>
        <v>0</v>
      </c>
      <c r="F18" s="631" t="s">
        <v>397</v>
      </c>
      <c r="G18" s="637" t="s">
        <v>407</v>
      </c>
      <c r="H18" s="638" t="s">
        <v>403</v>
      </c>
    </row>
    <row r="19" spans="1:10" ht="75" customHeight="1">
      <c r="A19" s="627" t="s">
        <v>390</v>
      </c>
      <c r="B19" s="642" t="s">
        <v>392</v>
      </c>
      <c r="C19" s="643"/>
      <c r="D19" s="644"/>
      <c r="E19" s="644"/>
      <c r="F19" s="645"/>
      <c r="G19" s="646"/>
      <c r="H19" s="647"/>
    </row>
    <row r="20" spans="1:10" ht="69.75" customHeight="1">
      <c r="A20" s="635" t="s">
        <v>393</v>
      </c>
      <c r="B20" s="648" t="s">
        <v>408</v>
      </c>
      <c r="C20" s="649"/>
      <c r="D20" s="650"/>
      <c r="E20" s="650"/>
      <c r="F20" s="631"/>
      <c r="G20" s="651"/>
      <c r="H20" s="652"/>
      <c r="I20" s="653"/>
    </row>
    <row r="21" spans="1:10" s="639" customFormat="1" ht="115.5" customHeight="1">
      <c r="A21" s="631"/>
      <c r="B21" s="631" t="s">
        <v>102</v>
      </c>
      <c r="C21" s="631" t="s">
        <v>409</v>
      </c>
      <c r="D21" s="632">
        <v>100</v>
      </c>
      <c r="E21" s="737">
        <f>'FORMAT 1'!H12</f>
        <v>38.019999999999996</v>
      </c>
      <c r="F21" s="631" t="s">
        <v>397</v>
      </c>
      <c r="G21" s="654" t="s">
        <v>410</v>
      </c>
      <c r="H21" s="654"/>
    </row>
    <row r="22" spans="1:10" ht="16">
      <c r="A22" s="655"/>
      <c r="B22" s="655"/>
      <c r="C22" s="655"/>
      <c r="D22" s="656"/>
      <c r="E22" s="656"/>
      <c r="F22" s="655"/>
      <c r="G22" s="657"/>
      <c r="H22" s="658"/>
    </row>
    <row r="23" spans="1:10">
      <c r="G23" s="1094" t="s">
        <v>518</v>
      </c>
      <c r="H23" s="1094"/>
      <c r="I23" s="1094"/>
      <c r="J23" s="681"/>
    </row>
    <row r="24" spans="1:10">
      <c r="G24" s="1092" t="s">
        <v>380</v>
      </c>
      <c r="H24" s="1092"/>
      <c r="I24" s="1092"/>
      <c r="J24" s="681"/>
    </row>
    <row r="25" spans="1:10">
      <c r="G25" s="681"/>
      <c r="H25" s="681" t="s">
        <v>231</v>
      </c>
      <c r="I25" s="681"/>
      <c r="J25" s="681"/>
    </row>
    <row r="26" spans="1:10">
      <c r="G26" s="681"/>
      <c r="H26" s="681"/>
      <c r="I26" s="681"/>
      <c r="J26" s="681"/>
    </row>
    <row r="27" spans="1:10">
      <c r="G27" s="681"/>
      <c r="H27" s="681"/>
      <c r="I27" s="681"/>
      <c r="J27" s="681"/>
    </row>
    <row r="28" spans="1:10">
      <c r="G28" s="1093" t="s">
        <v>417</v>
      </c>
      <c r="H28" s="1093"/>
      <c r="I28" s="1093"/>
      <c r="J28" s="1093"/>
    </row>
    <row r="29" spans="1:10">
      <c r="G29" s="1094" t="s">
        <v>418</v>
      </c>
      <c r="H29" s="1094"/>
      <c r="I29" s="1094"/>
      <c r="J29" s="1094"/>
    </row>
    <row r="30" spans="1:10">
      <c r="G30" s="10"/>
      <c r="H30" s="10"/>
      <c r="I30" s="10"/>
      <c r="J30" s="10"/>
    </row>
    <row r="31" spans="1:10" ht="15.5">
      <c r="G31" s="659"/>
    </row>
  </sheetData>
  <mergeCells count="15">
    <mergeCell ref="G29:J29"/>
    <mergeCell ref="G4:G7"/>
    <mergeCell ref="H4:H7"/>
    <mergeCell ref="A1:H1"/>
    <mergeCell ref="A2:H2"/>
    <mergeCell ref="G23:I23"/>
    <mergeCell ref="G24:I24"/>
    <mergeCell ref="G28:J28"/>
    <mergeCell ref="D6:E6"/>
    <mergeCell ref="B9:G9"/>
    <mergeCell ref="A4:A7"/>
    <mergeCell ref="B4:B7"/>
    <mergeCell ref="C4:C7"/>
    <mergeCell ref="D4:E5"/>
    <mergeCell ref="F4:F7"/>
  </mergeCells>
  <pageMargins left="0.75" right="0.25" top="0.75" bottom="0.75" header="0.3" footer="0.3"/>
  <pageSetup paperSize="5" scale="75" orientation="landscape" horizontalDpi="360" verticalDpi="36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012586-F959-4BAD-90AF-05BA0B9066FC}">
  <dimension ref="A1:Q75"/>
  <sheetViews>
    <sheetView topLeftCell="C83" workbookViewId="0">
      <selection activeCell="H8" sqref="H8"/>
    </sheetView>
  </sheetViews>
  <sheetFormatPr defaultRowHeight="14.5"/>
  <cols>
    <col min="2" max="2" width="13.1796875" customWidth="1"/>
    <col min="3" max="3" width="10.1796875" customWidth="1"/>
    <col min="4" max="4" width="9.7265625" customWidth="1"/>
    <col min="7" max="7" width="11.26953125" customWidth="1"/>
    <col min="8" max="8" width="13.54296875" customWidth="1"/>
    <col min="10" max="10" width="10.08984375" customWidth="1"/>
    <col min="14" max="14" width="14.1796875" customWidth="1"/>
    <col min="15" max="15" width="14.08984375" customWidth="1"/>
    <col min="16" max="16" width="10.26953125" customWidth="1"/>
    <col min="17" max="17" width="16.81640625" customWidth="1"/>
  </cols>
  <sheetData>
    <row r="1" spans="1:17" ht="15.5">
      <c r="A1" s="1284" t="s">
        <v>419</v>
      </c>
      <c r="B1" s="1284"/>
      <c r="C1" s="1284"/>
      <c r="D1" s="1284"/>
      <c r="E1" s="1284"/>
      <c r="F1" s="1284"/>
      <c r="G1" s="1284"/>
      <c r="H1" s="1284"/>
      <c r="I1" s="1284"/>
      <c r="J1" s="1284"/>
      <c r="K1" s="1284"/>
      <c r="L1" s="1284"/>
      <c r="M1" s="1284"/>
      <c r="N1" s="1284"/>
      <c r="O1" s="1284"/>
      <c r="P1" s="1284"/>
      <c r="Q1" s="1284"/>
    </row>
    <row r="2" spans="1:17" ht="15.5">
      <c r="A2" s="1284" t="s">
        <v>74</v>
      </c>
      <c r="B2" s="1284"/>
      <c r="C2" s="1284"/>
      <c r="D2" s="1284"/>
      <c r="E2" s="1284"/>
      <c r="F2" s="1284"/>
      <c r="G2" s="1284"/>
      <c r="H2" s="1284"/>
      <c r="I2" s="1284"/>
      <c r="J2" s="1284"/>
      <c r="K2" s="1284"/>
      <c r="L2" s="1284"/>
      <c r="M2" s="1284"/>
      <c r="N2" s="1284"/>
      <c r="O2" s="1284"/>
      <c r="P2" s="1284"/>
      <c r="Q2" s="1284"/>
    </row>
    <row r="3" spans="1:17" ht="15.5">
      <c r="A3" s="1284" t="s">
        <v>528</v>
      </c>
      <c r="B3" s="1284"/>
      <c r="C3" s="1284"/>
      <c r="D3" s="1284"/>
      <c r="E3" s="1284"/>
      <c r="F3" s="1284"/>
      <c r="G3" s="1284"/>
      <c r="H3" s="1284"/>
      <c r="I3" s="1284"/>
      <c r="J3" s="1284"/>
      <c r="K3" s="1284"/>
      <c r="L3" s="1284"/>
      <c r="M3" s="1284"/>
      <c r="N3" s="1284"/>
      <c r="O3" s="1284"/>
      <c r="P3" s="1284"/>
      <c r="Q3" s="1284"/>
    </row>
    <row r="5" spans="1:17" ht="62.5">
      <c r="A5" s="682" t="s">
        <v>1</v>
      </c>
      <c r="B5" s="682" t="s">
        <v>420</v>
      </c>
      <c r="C5" s="682" t="s">
        <v>421</v>
      </c>
      <c r="D5" s="682" t="s">
        <v>422</v>
      </c>
      <c r="E5" s="1285" t="s">
        <v>423</v>
      </c>
      <c r="F5" s="1286"/>
      <c r="G5" s="1287"/>
      <c r="H5" s="682" t="s">
        <v>158</v>
      </c>
      <c r="I5" s="683" t="s">
        <v>159</v>
      </c>
      <c r="J5" s="684"/>
      <c r="K5" s="1285" t="s">
        <v>424</v>
      </c>
      <c r="L5" s="1287"/>
      <c r="M5" s="682" t="s">
        <v>425</v>
      </c>
      <c r="N5" s="682" t="s">
        <v>426</v>
      </c>
      <c r="O5" s="682" t="s">
        <v>427</v>
      </c>
      <c r="P5" s="682" t="s">
        <v>428</v>
      </c>
      <c r="Q5" s="682" t="s">
        <v>429</v>
      </c>
    </row>
    <row r="6" spans="1:17">
      <c r="A6" s="685">
        <v>1</v>
      </c>
      <c r="B6" s="685">
        <v>2</v>
      </c>
      <c r="C6" s="685">
        <v>3</v>
      </c>
      <c r="D6" s="685">
        <v>4</v>
      </c>
      <c r="E6" s="685">
        <v>5</v>
      </c>
      <c r="F6" s="685">
        <v>6</v>
      </c>
      <c r="G6" s="685">
        <v>7</v>
      </c>
      <c r="H6" s="685">
        <v>8</v>
      </c>
      <c r="I6" s="686">
        <v>9</v>
      </c>
      <c r="J6" s="687"/>
      <c r="K6" s="1288">
        <v>10</v>
      </c>
      <c r="L6" s="1289"/>
      <c r="M6" s="685">
        <v>11</v>
      </c>
      <c r="N6" s="685">
        <v>12</v>
      </c>
      <c r="O6" s="685">
        <v>13</v>
      </c>
      <c r="P6" s="685">
        <v>14</v>
      </c>
      <c r="Q6" s="685">
        <v>15</v>
      </c>
    </row>
    <row r="7" spans="1:17">
      <c r="A7" s="1282" t="s">
        <v>430</v>
      </c>
      <c r="B7" s="1283"/>
      <c r="C7" s="1283"/>
      <c r="D7" s="1283"/>
      <c r="E7" s="1283"/>
      <c r="F7" s="688"/>
      <c r="G7" s="688"/>
      <c r="H7" s="688"/>
      <c r="I7" s="688"/>
      <c r="J7" s="688"/>
      <c r="K7" s="688"/>
      <c r="L7" s="688"/>
      <c r="M7" s="688"/>
      <c r="N7" s="688"/>
      <c r="O7" s="688"/>
      <c r="P7" s="688"/>
      <c r="Q7" s="689"/>
    </row>
    <row r="8" spans="1:17" ht="125">
      <c r="A8" s="1273">
        <v>1</v>
      </c>
      <c r="B8" s="1270" t="s">
        <v>431</v>
      </c>
      <c r="C8" s="1267" t="s">
        <v>397</v>
      </c>
      <c r="D8" s="1276" t="s">
        <v>432</v>
      </c>
      <c r="E8" s="1279" t="s">
        <v>433</v>
      </c>
      <c r="F8" s="691"/>
      <c r="G8" s="691"/>
      <c r="H8" s="691" t="s">
        <v>434</v>
      </c>
      <c r="I8" s="740">
        <v>100</v>
      </c>
      <c r="J8" s="741" t="s">
        <v>61</v>
      </c>
      <c r="K8" s="742">
        <v>100</v>
      </c>
      <c r="L8" s="741" t="s">
        <v>61</v>
      </c>
      <c r="M8" s="743">
        <f t="shared" ref="M8:M9" si="0">K8/I8</f>
        <v>1</v>
      </c>
      <c r="N8" s="693" t="s">
        <v>179</v>
      </c>
      <c r="O8" s="693" t="s">
        <v>179</v>
      </c>
      <c r="P8" s="693" t="s">
        <v>179</v>
      </c>
      <c r="Q8" s="694"/>
    </row>
    <row r="9" spans="1:17" ht="125">
      <c r="A9" s="1274"/>
      <c r="B9" s="1271"/>
      <c r="C9" s="1268"/>
      <c r="D9" s="1277"/>
      <c r="E9" s="1280"/>
      <c r="F9" s="695" t="s">
        <v>435</v>
      </c>
      <c r="G9" s="695"/>
      <c r="H9" s="695" t="s">
        <v>436</v>
      </c>
      <c r="I9" s="740">
        <v>100</v>
      </c>
      <c r="J9" s="744" t="s">
        <v>61</v>
      </c>
      <c r="K9" s="744">
        <v>100</v>
      </c>
      <c r="L9" s="745" t="s">
        <v>61</v>
      </c>
      <c r="M9" s="746">
        <f t="shared" si="0"/>
        <v>1</v>
      </c>
      <c r="N9" s="692" t="s">
        <v>179</v>
      </c>
      <c r="O9" s="692" t="s">
        <v>179</v>
      </c>
      <c r="P9" s="692" t="s">
        <v>179</v>
      </c>
      <c r="Q9" s="696"/>
    </row>
    <row r="10" spans="1:17" ht="200">
      <c r="A10" s="1274"/>
      <c r="B10" s="1271"/>
      <c r="C10" s="1268"/>
      <c r="D10" s="1277"/>
      <c r="E10" s="1281"/>
      <c r="F10" s="695"/>
      <c r="G10" s="695" t="s">
        <v>437</v>
      </c>
      <c r="H10" s="695" t="s">
        <v>438</v>
      </c>
      <c r="I10" s="740">
        <v>24</v>
      </c>
      <c r="J10" s="740" t="s">
        <v>439</v>
      </c>
      <c r="K10" s="740">
        <v>0</v>
      </c>
      <c r="L10" s="740" t="s">
        <v>439</v>
      </c>
      <c r="M10" s="746">
        <f>K10/I10</f>
        <v>0</v>
      </c>
      <c r="N10" s="697" t="s">
        <v>440</v>
      </c>
      <c r="O10" s="692" t="s">
        <v>179</v>
      </c>
      <c r="P10" s="692" t="s">
        <v>179</v>
      </c>
      <c r="Q10" s="698"/>
    </row>
    <row r="11" spans="1:17" ht="100">
      <c r="A11" s="1274"/>
      <c r="B11" s="1271"/>
      <c r="C11" s="1268"/>
      <c r="D11" s="1277"/>
      <c r="E11" s="1279" t="s">
        <v>441</v>
      </c>
      <c r="F11" s="695"/>
      <c r="G11" s="695"/>
      <c r="H11" s="695" t="s">
        <v>442</v>
      </c>
      <c r="I11" s="740">
        <v>100</v>
      </c>
      <c r="J11" s="745" t="s">
        <v>443</v>
      </c>
      <c r="K11" s="747">
        <v>100</v>
      </c>
      <c r="L11" s="745" t="s">
        <v>443</v>
      </c>
      <c r="M11" s="746">
        <f t="shared" ref="M11:M64" si="1">K11/I11</f>
        <v>1</v>
      </c>
      <c r="N11" s="692" t="s">
        <v>179</v>
      </c>
      <c r="O11" s="692" t="s">
        <v>179</v>
      </c>
      <c r="P11" s="692" t="s">
        <v>179</v>
      </c>
      <c r="Q11" s="695" t="s">
        <v>179</v>
      </c>
    </row>
    <row r="12" spans="1:17" ht="87.5">
      <c r="A12" s="1274"/>
      <c r="B12" s="1271"/>
      <c r="C12" s="1268"/>
      <c r="D12" s="1277"/>
      <c r="E12" s="1280"/>
      <c r="F12" s="695" t="s">
        <v>329</v>
      </c>
      <c r="G12" s="695"/>
      <c r="H12" s="695" t="s">
        <v>444</v>
      </c>
      <c r="I12" s="740">
        <v>100</v>
      </c>
      <c r="J12" s="745" t="s">
        <v>443</v>
      </c>
      <c r="K12" s="740">
        <v>100</v>
      </c>
      <c r="L12" s="745" t="s">
        <v>443</v>
      </c>
      <c r="M12" s="746">
        <f t="shared" si="1"/>
        <v>1</v>
      </c>
      <c r="N12" s="692" t="s">
        <v>179</v>
      </c>
      <c r="O12" s="692" t="s">
        <v>179</v>
      </c>
      <c r="P12" s="692" t="s">
        <v>179</v>
      </c>
      <c r="Q12" s="695" t="s">
        <v>179</v>
      </c>
    </row>
    <row r="13" spans="1:17" ht="150">
      <c r="A13" s="1274"/>
      <c r="B13" s="1271"/>
      <c r="C13" s="1268"/>
      <c r="D13" s="1277"/>
      <c r="E13" s="1280"/>
      <c r="F13" s="695"/>
      <c r="G13" s="695" t="s">
        <v>142</v>
      </c>
      <c r="H13" s="723" t="s">
        <v>445</v>
      </c>
      <c r="I13" s="740">
        <v>5</v>
      </c>
      <c r="J13" s="740" t="s">
        <v>446</v>
      </c>
      <c r="K13" s="740">
        <v>5</v>
      </c>
      <c r="L13" s="740" t="s">
        <v>447</v>
      </c>
      <c r="M13" s="746">
        <f t="shared" si="1"/>
        <v>1</v>
      </c>
      <c r="N13" s="692" t="s">
        <v>179</v>
      </c>
      <c r="O13" s="692" t="s">
        <v>179</v>
      </c>
      <c r="P13" s="692" t="s">
        <v>179</v>
      </c>
      <c r="Q13" s="695" t="s">
        <v>179</v>
      </c>
    </row>
    <row r="14" spans="1:17" ht="112.5">
      <c r="A14" s="1274"/>
      <c r="B14" s="1271"/>
      <c r="C14" s="1268"/>
      <c r="D14" s="1277"/>
      <c r="E14" s="1280"/>
      <c r="F14" s="695"/>
      <c r="G14" s="695" t="s">
        <v>144</v>
      </c>
      <c r="H14" s="695" t="s">
        <v>448</v>
      </c>
      <c r="I14" s="740">
        <v>8</v>
      </c>
      <c r="J14" s="740" t="s">
        <v>501</v>
      </c>
      <c r="K14" s="740">
        <v>8</v>
      </c>
      <c r="L14" s="740" t="s">
        <v>501</v>
      </c>
      <c r="M14" s="746">
        <f t="shared" si="1"/>
        <v>1</v>
      </c>
      <c r="N14" s="692"/>
      <c r="O14" s="692"/>
      <c r="P14" s="692"/>
      <c r="Q14" s="697"/>
    </row>
    <row r="15" spans="1:17">
      <c r="A15" s="1274"/>
      <c r="B15" s="1271"/>
      <c r="C15" s="1268"/>
      <c r="D15" s="1277"/>
      <c r="E15" s="1280"/>
      <c r="F15" s="695"/>
      <c r="G15" s="695"/>
      <c r="H15" s="695"/>
      <c r="I15" s="740"/>
      <c r="J15" s="746"/>
      <c r="K15" s="748"/>
      <c r="L15" s="746"/>
      <c r="M15" s="746"/>
      <c r="N15" s="692"/>
      <c r="O15" s="692"/>
      <c r="P15" s="692"/>
      <c r="Q15" s="696"/>
    </row>
    <row r="16" spans="1:17">
      <c r="A16" s="1274"/>
      <c r="B16" s="1271"/>
      <c r="C16" s="1268"/>
      <c r="D16" s="1277"/>
      <c r="E16" s="1280"/>
      <c r="F16" s="699"/>
      <c r="G16" s="695"/>
      <c r="H16" s="723"/>
      <c r="I16" s="740"/>
      <c r="J16" s="746"/>
      <c r="K16" s="748"/>
      <c r="L16" s="746"/>
      <c r="M16" s="746"/>
      <c r="N16" s="692"/>
      <c r="O16" s="692"/>
      <c r="P16" s="692"/>
      <c r="Q16" s="697"/>
    </row>
    <row r="17" spans="1:17">
      <c r="A17" s="1274"/>
      <c r="B17" s="1271"/>
      <c r="C17" s="1268"/>
      <c r="D17" s="1277"/>
      <c r="E17" s="1281"/>
      <c r="F17" s="695"/>
      <c r="G17" s="695"/>
      <c r="H17" s="723"/>
      <c r="I17" s="740"/>
      <c r="J17" s="746"/>
      <c r="K17" s="740"/>
      <c r="L17" s="746"/>
      <c r="M17" s="746"/>
      <c r="N17" s="692"/>
      <c r="O17" s="692"/>
      <c r="P17" s="692"/>
      <c r="Q17" s="697"/>
    </row>
    <row r="18" spans="1:17">
      <c r="A18" s="1274"/>
      <c r="B18" s="1271"/>
      <c r="C18" s="1268"/>
      <c r="D18" s="1277"/>
      <c r="E18" s="1279" t="s">
        <v>449</v>
      </c>
      <c r="F18" s="695"/>
      <c r="G18" s="695"/>
      <c r="H18" s="695"/>
      <c r="I18" s="740">
        <v>100</v>
      </c>
      <c r="J18" s="746" t="s">
        <v>443</v>
      </c>
      <c r="K18" s="740">
        <v>100</v>
      </c>
      <c r="L18" s="746" t="s">
        <v>443</v>
      </c>
      <c r="M18" s="746">
        <f t="shared" si="1"/>
        <v>1</v>
      </c>
      <c r="N18" s="692"/>
      <c r="O18" s="692"/>
      <c r="P18" s="692"/>
      <c r="Q18" s="697"/>
    </row>
    <row r="19" spans="1:17" ht="137.5">
      <c r="A19" s="1274"/>
      <c r="B19" s="1271"/>
      <c r="C19" s="1268"/>
      <c r="D19" s="1277"/>
      <c r="E19" s="1280"/>
      <c r="F19" s="695" t="s">
        <v>55</v>
      </c>
      <c r="G19" s="695"/>
      <c r="H19" s="695"/>
      <c r="I19" s="740">
        <v>100</v>
      </c>
      <c r="J19" s="749" t="s">
        <v>443</v>
      </c>
      <c r="K19" s="750">
        <v>100</v>
      </c>
      <c r="L19" s="749" t="s">
        <v>443</v>
      </c>
      <c r="M19" s="746">
        <f t="shared" si="1"/>
        <v>1</v>
      </c>
      <c r="N19" s="692"/>
      <c r="O19" s="692"/>
      <c r="P19" s="692"/>
      <c r="Q19" s="697"/>
    </row>
    <row r="20" spans="1:17" ht="162.5">
      <c r="A20" s="1274"/>
      <c r="B20" s="1271"/>
      <c r="C20" s="1268"/>
      <c r="D20" s="1277"/>
      <c r="E20" s="1280"/>
      <c r="F20" s="695"/>
      <c r="G20" s="724" t="s">
        <v>56</v>
      </c>
      <c r="H20" s="723" t="s">
        <v>450</v>
      </c>
      <c r="I20" s="740">
        <v>12</v>
      </c>
      <c r="J20" s="749" t="s">
        <v>451</v>
      </c>
      <c r="K20" s="740">
        <v>12</v>
      </c>
      <c r="L20" s="749" t="s">
        <v>451</v>
      </c>
      <c r="M20" s="746">
        <f t="shared" si="1"/>
        <v>1</v>
      </c>
      <c r="N20" s="692"/>
      <c r="O20" s="692"/>
      <c r="P20" s="692"/>
      <c r="Q20" s="697"/>
    </row>
    <row r="21" spans="1:17" ht="112.5">
      <c r="A21" s="1274"/>
      <c r="B21" s="1271"/>
      <c r="C21" s="1268"/>
      <c r="D21" s="1277"/>
      <c r="E21" s="1280"/>
      <c r="F21" s="695"/>
      <c r="G21" s="724" t="s">
        <v>57</v>
      </c>
      <c r="H21" s="723" t="s">
        <v>452</v>
      </c>
      <c r="I21" s="740">
        <v>12</v>
      </c>
      <c r="J21" s="749" t="s">
        <v>451</v>
      </c>
      <c r="K21" s="750">
        <v>12</v>
      </c>
      <c r="L21" s="749" t="s">
        <v>451</v>
      </c>
      <c r="M21" s="751">
        <f t="shared" si="1"/>
        <v>1</v>
      </c>
      <c r="N21" s="692"/>
      <c r="O21" s="692"/>
      <c r="P21" s="692"/>
      <c r="Q21" s="697"/>
    </row>
    <row r="22" spans="1:17">
      <c r="A22" s="1274"/>
      <c r="B22" s="1271"/>
      <c r="C22" s="1268"/>
      <c r="D22" s="1277"/>
      <c r="E22" s="1279" t="s">
        <v>453</v>
      </c>
      <c r="F22" s="695"/>
      <c r="G22" s="695"/>
      <c r="H22" s="695"/>
      <c r="I22" s="740">
        <v>100</v>
      </c>
      <c r="J22" s="740" t="s">
        <v>443</v>
      </c>
      <c r="K22" s="740">
        <v>100</v>
      </c>
      <c r="L22" s="740" t="s">
        <v>443</v>
      </c>
      <c r="M22" s="746">
        <f t="shared" si="1"/>
        <v>1</v>
      </c>
      <c r="N22" s="692"/>
      <c r="O22" s="692"/>
      <c r="P22" s="692"/>
      <c r="Q22" s="697"/>
    </row>
    <row r="23" spans="1:17" ht="137.5">
      <c r="A23" s="1274"/>
      <c r="B23" s="1271"/>
      <c r="C23" s="1268"/>
      <c r="D23" s="1277"/>
      <c r="E23" s="1280"/>
      <c r="F23" s="695" t="s">
        <v>454</v>
      </c>
      <c r="G23" s="695"/>
      <c r="H23" s="695"/>
      <c r="I23" s="740">
        <v>100</v>
      </c>
      <c r="J23" s="740" t="s">
        <v>443</v>
      </c>
      <c r="K23" s="740">
        <v>100</v>
      </c>
      <c r="L23" s="740" t="s">
        <v>443</v>
      </c>
      <c r="M23" s="746">
        <f t="shared" si="1"/>
        <v>1</v>
      </c>
      <c r="N23" s="692"/>
      <c r="O23" s="692"/>
      <c r="P23" s="692"/>
      <c r="Q23" s="697"/>
    </row>
    <row r="24" spans="1:17" ht="87.5">
      <c r="A24" s="1274"/>
      <c r="B24" s="1271"/>
      <c r="C24" s="1268"/>
      <c r="D24" s="1277"/>
      <c r="E24" s="1281"/>
      <c r="F24" s="695"/>
      <c r="G24" s="723" t="s">
        <v>60</v>
      </c>
      <c r="H24" s="723" t="s">
        <v>455</v>
      </c>
      <c r="I24" s="740">
        <v>12</v>
      </c>
      <c r="J24" s="740" t="s">
        <v>451</v>
      </c>
      <c r="K24" s="740">
        <v>12</v>
      </c>
      <c r="L24" s="740" t="s">
        <v>451</v>
      </c>
      <c r="M24" s="746">
        <f t="shared" si="1"/>
        <v>1</v>
      </c>
      <c r="N24" s="692"/>
      <c r="O24" s="692"/>
      <c r="P24" s="692"/>
      <c r="Q24" s="697"/>
    </row>
    <row r="25" spans="1:17">
      <c r="A25" s="1274"/>
      <c r="B25" s="1271"/>
      <c r="C25" s="1268"/>
      <c r="D25" s="1277"/>
      <c r="E25" s="1279" t="s">
        <v>456</v>
      </c>
      <c r="F25" s="695"/>
      <c r="G25" s="695"/>
      <c r="H25" s="695"/>
      <c r="I25" s="740">
        <v>100</v>
      </c>
      <c r="J25" s="740" t="s">
        <v>443</v>
      </c>
      <c r="K25" s="740">
        <v>100</v>
      </c>
      <c r="L25" s="740" t="s">
        <v>443</v>
      </c>
      <c r="M25" s="746">
        <f t="shared" si="1"/>
        <v>1</v>
      </c>
      <c r="N25" s="692"/>
      <c r="O25" s="692"/>
      <c r="P25" s="692"/>
      <c r="Q25" s="697"/>
    </row>
    <row r="26" spans="1:17" ht="162.5">
      <c r="A26" s="1274"/>
      <c r="B26" s="1271"/>
      <c r="C26" s="1268"/>
      <c r="D26" s="1277"/>
      <c r="E26" s="1280"/>
      <c r="F26" s="695" t="s">
        <v>457</v>
      </c>
      <c r="G26" s="695"/>
      <c r="H26" s="695"/>
      <c r="I26" s="740">
        <v>100</v>
      </c>
      <c r="J26" s="740" t="s">
        <v>443</v>
      </c>
      <c r="K26" s="740">
        <v>100</v>
      </c>
      <c r="L26" s="740" t="s">
        <v>443</v>
      </c>
      <c r="M26" s="746">
        <f t="shared" si="1"/>
        <v>1</v>
      </c>
      <c r="N26" s="692"/>
      <c r="O26" s="692"/>
      <c r="P26" s="692"/>
      <c r="Q26" s="697"/>
    </row>
    <row r="27" spans="1:17" ht="75">
      <c r="A27" s="1274"/>
      <c r="B27" s="1271"/>
      <c r="C27" s="1268"/>
      <c r="D27" s="1277"/>
      <c r="E27" s="1280"/>
      <c r="F27" s="700"/>
      <c r="G27" s="723" t="s">
        <v>64</v>
      </c>
      <c r="H27" s="723" t="s">
        <v>458</v>
      </c>
      <c r="I27" s="752">
        <v>36</v>
      </c>
      <c r="J27" s="753" t="s">
        <v>459</v>
      </c>
      <c r="K27" s="753">
        <v>36</v>
      </c>
      <c r="L27" s="753" t="s">
        <v>459</v>
      </c>
      <c r="M27" s="746">
        <f t="shared" si="1"/>
        <v>1</v>
      </c>
      <c r="N27" s="690"/>
      <c r="O27" s="690"/>
      <c r="P27" s="690"/>
      <c r="Q27" s="701"/>
    </row>
    <row r="28" spans="1:17" ht="100">
      <c r="A28" s="1274"/>
      <c r="B28" s="1271"/>
      <c r="C28" s="1268"/>
      <c r="D28" s="1278"/>
      <c r="E28" s="1281"/>
      <c r="F28" s="702"/>
      <c r="G28" s="725" t="s">
        <v>460</v>
      </c>
      <c r="H28" s="726" t="s">
        <v>461</v>
      </c>
      <c r="I28" s="754">
        <v>13</v>
      </c>
      <c r="J28" s="753" t="s">
        <v>501</v>
      </c>
      <c r="K28" s="753">
        <v>13</v>
      </c>
      <c r="L28" s="753" t="s">
        <v>501</v>
      </c>
      <c r="M28" s="755">
        <f>24/52*100</f>
        <v>46.153846153846153</v>
      </c>
      <c r="N28" s="690"/>
      <c r="O28" s="690"/>
      <c r="P28" s="690"/>
      <c r="Q28" s="701"/>
    </row>
    <row r="29" spans="1:17">
      <c r="A29" s="1274"/>
      <c r="B29" s="1271"/>
      <c r="C29" s="1268"/>
      <c r="D29" s="1276" t="s">
        <v>462</v>
      </c>
      <c r="E29" s="1279" t="s">
        <v>463</v>
      </c>
      <c r="F29" s="695"/>
      <c r="G29" s="727"/>
      <c r="H29" s="728"/>
      <c r="I29" s="740">
        <v>100</v>
      </c>
      <c r="J29" s="740" t="s">
        <v>443</v>
      </c>
      <c r="K29" s="740">
        <v>100</v>
      </c>
      <c r="L29" s="740" t="s">
        <v>443</v>
      </c>
      <c r="M29" s="746">
        <f t="shared" si="1"/>
        <v>1</v>
      </c>
      <c r="N29" s="692"/>
      <c r="O29" s="692"/>
      <c r="P29" s="692"/>
      <c r="Q29" s="697"/>
    </row>
    <row r="30" spans="1:17" ht="125">
      <c r="A30" s="1274"/>
      <c r="B30" s="1271"/>
      <c r="C30" s="1268"/>
      <c r="D30" s="1277"/>
      <c r="E30" s="1280"/>
      <c r="F30" s="695" t="s">
        <v>14</v>
      </c>
      <c r="G30" s="727"/>
      <c r="H30" s="728"/>
      <c r="I30" s="740">
        <v>100</v>
      </c>
      <c r="J30" s="740" t="s">
        <v>443</v>
      </c>
      <c r="K30" s="740">
        <v>100</v>
      </c>
      <c r="L30" s="740" t="s">
        <v>443</v>
      </c>
      <c r="M30" s="746">
        <f t="shared" si="1"/>
        <v>1</v>
      </c>
      <c r="N30" s="692"/>
      <c r="O30" s="692"/>
      <c r="P30" s="692"/>
      <c r="Q30" s="697"/>
    </row>
    <row r="31" spans="1:17" ht="75">
      <c r="A31" s="1274"/>
      <c r="B31" s="1271"/>
      <c r="C31" s="1268"/>
      <c r="D31" s="1277"/>
      <c r="E31" s="1280"/>
      <c r="F31" s="695"/>
      <c r="G31" s="727" t="s">
        <v>15</v>
      </c>
      <c r="H31" s="728" t="s">
        <v>16</v>
      </c>
      <c r="I31" s="729">
        <v>2</v>
      </c>
      <c r="J31" s="740" t="s">
        <v>459</v>
      </c>
      <c r="K31" s="740">
        <v>2</v>
      </c>
      <c r="L31" s="740" t="s">
        <v>459</v>
      </c>
      <c r="M31" s="746">
        <f t="shared" si="1"/>
        <v>1</v>
      </c>
      <c r="N31" s="692"/>
      <c r="O31" s="692"/>
      <c r="P31" s="692"/>
      <c r="Q31" s="697"/>
    </row>
    <row r="32" spans="1:17" ht="62.5">
      <c r="A32" s="1274"/>
      <c r="B32" s="1271"/>
      <c r="C32" s="1268"/>
      <c r="D32" s="1277"/>
      <c r="E32" s="1280"/>
      <c r="F32" s="695"/>
      <c r="G32" s="727" t="s">
        <v>17</v>
      </c>
      <c r="H32" s="728" t="s">
        <v>464</v>
      </c>
      <c r="I32" s="729">
        <v>2</v>
      </c>
      <c r="J32" s="740" t="s">
        <v>459</v>
      </c>
      <c r="K32" s="740">
        <v>2</v>
      </c>
      <c r="L32" s="740" t="s">
        <v>459</v>
      </c>
      <c r="M32" s="746">
        <f t="shared" si="1"/>
        <v>1</v>
      </c>
      <c r="N32" s="692"/>
      <c r="O32" s="692"/>
      <c r="P32" s="692"/>
      <c r="Q32" s="697"/>
    </row>
    <row r="33" spans="1:17" ht="62.5">
      <c r="A33" s="1274"/>
      <c r="B33" s="1271"/>
      <c r="C33" s="1268"/>
      <c r="D33" s="1277"/>
      <c r="E33" s="1280"/>
      <c r="F33" s="695"/>
      <c r="G33" s="727" t="s">
        <v>18</v>
      </c>
      <c r="H33" s="728" t="s">
        <v>173</v>
      </c>
      <c r="I33" s="729">
        <v>2</v>
      </c>
      <c r="J33" s="740" t="s">
        <v>459</v>
      </c>
      <c r="K33" s="740">
        <v>1</v>
      </c>
      <c r="L33" s="740" t="s">
        <v>459</v>
      </c>
      <c r="M33" s="746">
        <f t="shared" si="1"/>
        <v>0.5</v>
      </c>
      <c r="N33" s="692"/>
      <c r="O33" s="692"/>
      <c r="P33" s="692"/>
      <c r="Q33" s="697"/>
    </row>
    <row r="34" spans="1:17" ht="50">
      <c r="A34" s="1274"/>
      <c r="B34" s="1271"/>
      <c r="C34" s="1268"/>
      <c r="D34" s="1277"/>
      <c r="E34" s="1280"/>
      <c r="F34" s="695"/>
      <c r="G34" s="727" t="s">
        <v>19</v>
      </c>
      <c r="H34" s="728" t="s">
        <v>465</v>
      </c>
      <c r="I34" s="729">
        <v>1</v>
      </c>
      <c r="J34" s="740" t="s">
        <v>459</v>
      </c>
      <c r="K34" s="740">
        <v>1</v>
      </c>
      <c r="L34" s="740" t="s">
        <v>459</v>
      </c>
      <c r="M34" s="746">
        <f t="shared" si="1"/>
        <v>1</v>
      </c>
      <c r="N34" s="692"/>
      <c r="O34" s="692"/>
      <c r="P34" s="692"/>
      <c r="Q34" s="697"/>
    </row>
    <row r="35" spans="1:17" ht="87.5">
      <c r="A35" s="1274"/>
      <c r="B35" s="1271"/>
      <c r="C35" s="1268"/>
      <c r="D35" s="1277"/>
      <c r="E35" s="1280"/>
      <c r="F35" s="695" t="s">
        <v>22</v>
      </c>
      <c r="G35" s="727"/>
      <c r="H35" s="728"/>
      <c r="I35" s="740">
        <v>100</v>
      </c>
      <c r="J35" s="740" t="s">
        <v>443</v>
      </c>
      <c r="K35" s="740">
        <v>100</v>
      </c>
      <c r="L35" s="740" t="s">
        <v>443</v>
      </c>
      <c r="M35" s="746">
        <f t="shared" si="1"/>
        <v>1</v>
      </c>
      <c r="N35" s="692"/>
      <c r="O35" s="692"/>
      <c r="P35" s="692"/>
      <c r="Q35" s="697"/>
    </row>
    <row r="36" spans="1:17" ht="62.5">
      <c r="A36" s="1274"/>
      <c r="B36" s="1271"/>
      <c r="C36" s="1268"/>
      <c r="D36" s="1277"/>
      <c r="E36" s="1280"/>
      <c r="F36" s="695"/>
      <c r="G36" s="723" t="s">
        <v>23</v>
      </c>
      <c r="H36" s="723" t="s">
        <v>466</v>
      </c>
      <c r="I36" s="740">
        <v>13</v>
      </c>
      <c r="J36" s="740" t="s">
        <v>467</v>
      </c>
      <c r="K36" s="740">
        <v>13</v>
      </c>
      <c r="L36" s="740" t="s">
        <v>467</v>
      </c>
      <c r="M36" s="746">
        <f t="shared" si="1"/>
        <v>1</v>
      </c>
      <c r="N36" s="692"/>
      <c r="O36" s="692"/>
      <c r="P36" s="692"/>
      <c r="Q36" s="697"/>
    </row>
    <row r="37" spans="1:17" ht="112.5">
      <c r="A37" s="1274"/>
      <c r="B37" s="1271"/>
      <c r="C37" s="1268"/>
      <c r="D37" s="1277"/>
      <c r="E37" s="1280"/>
      <c r="F37" s="695"/>
      <c r="G37" s="724" t="s">
        <v>468</v>
      </c>
      <c r="H37" s="723" t="s">
        <v>469</v>
      </c>
      <c r="I37" s="740">
        <v>12</v>
      </c>
      <c r="J37" s="740" t="s">
        <v>459</v>
      </c>
      <c r="K37" s="740">
        <v>12</v>
      </c>
      <c r="L37" s="740" t="s">
        <v>459</v>
      </c>
      <c r="M37" s="746">
        <f t="shared" si="1"/>
        <v>1</v>
      </c>
      <c r="N37" s="692"/>
      <c r="O37" s="692"/>
      <c r="P37" s="692"/>
      <c r="Q37" s="697"/>
    </row>
    <row r="38" spans="1:17" ht="100">
      <c r="A38" s="1274"/>
      <c r="B38" s="1271"/>
      <c r="C38" s="1268"/>
      <c r="D38" s="1277"/>
      <c r="E38" s="1280"/>
      <c r="F38" s="695" t="s">
        <v>470</v>
      </c>
      <c r="G38" s="727"/>
      <c r="H38" s="728"/>
      <c r="I38" s="740">
        <v>100</v>
      </c>
      <c r="J38" s="740" t="s">
        <v>443</v>
      </c>
      <c r="K38" s="740">
        <v>100</v>
      </c>
      <c r="L38" s="740" t="s">
        <v>443</v>
      </c>
      <c r="M38" s="746">
        <f t="shared" si="1"/>
        <v>1</v>
      </c>
      <c r="N38" s="692"/>
      <c r="O38" s="692"/>
      <c r="P38" s="692"/>
      <c r="Q38" s="697"/>
    </row>
    <row r="39" spans="1:17" ht="100">
      <c r="A39" s="1274"/>
      <c r="B39" s="1271"/>
      <c r="C39" s="1268"/>
      <c r="D39" s="1277"/>
      <c r="E39" s="1280"/>
      <c r="F39" s="695"/>
      <c r="G39" s="723" t="s">
        <v>25</v>
      </c>
      <c r="H39" s="723" t="s">
        <v>471</v>
      </c>
      <c r="I39" s="740">
        <v>12</v>
      </c>
      <c r="J39" s="740" t="s">
        <v>472</v>
      </c>
      <c r="K39" s="740">
        <v>12</v>
      </c>
      <c r="L39" s="740" t="s">
        <v>472</v>
      </c>
      <c r="M39" s="746">
        <f t="shared" si="1"/>
        <v>1</v>
      </c>
      <c r="N39" s="692"/>
      <c r="O39" s="692"/>
      <c r="P39" s="692"/>
      <c r="Q39" s="697"/>
    </row>
    <row r="40" spans="1:17" ht="125">
      <c r="A40" s="1274"/>
      <c r="B40" s="1271"/>
      <c r="C40" s="1268"/>
      <c r="D40" s="1277"/>
      <c r="E40" s="1280"/>
      <c r="F40" s="695" t="s">
        <v>473</v>
      </c>
      <c r="G40" s="727"/>
      <c r="H40" s="728"/>
      <c r="I40" s="740">
        <v>100</v>
      </c>
      <c r="J40" s="740" t="s">
        <v>443</v>
      </c>
      <c r="K40" s="740">
        <v>100</v>
      </c>
      <c r="L40" s="740" t="s">
        <v>443</v>
      </c>
      <c r="M40" s="746">
        <f t="shared" si="1"/>
        <v>1</v>
      </c>
      <c r="N40" s="692"/>
      <c r="O40" s="692"/>
      <c r="P40" s="692"/>
      <c r="Q40" s="697"/>
    </row>
    <row r="41" spans="1:17" ht="87.5">
      <c r="A41" s="1274"/>
      <c r="B41" s="1271"/>
      <c r="C41" s="1268"/>
      <c r="D41" s="1277"/>
      <c r="E41" s="1280"/>
      <c r="F41" s="695"/>
      <c r="G41" s="723" t="s">
        <v>474</v>
      </c>
      <c r="H41" s="723" t="s">
        <v>475</v>
      </c>
      <c r="I41" s="740">
        <v>12</v>
      </c>
      <c r="J41" s="740" t="s">
        <v>476</v>
      </c>
      <c r="K41" s="740">
        <v>12</v>
      </c>
      <c r="L41" s="740" t="s">
        <v>476</v>
      </c>
      <c r="M41" s="746">
        <f t="shared" si="1"/>
        <v>1</v>
      </c>
      <c r="N41" s="692"/>
      <c r="O41" s="692"/>
      <c r="P41" s="692"/>
      <c r="Q41" s="697"/>
    </row>
    <row r="42" spans="1:17" ht="87.5">
      <c r="A42" s="1274"/>
      <c r="B42" s="1271"/>
      <c r="C42" s="1268"/>
      <c r="D42" s="1277"/>
      <c r="E42" s="1280"/>
      <c r="F42" s="695" t="s">
        <v>26</v>
      </c>
      <c r="G42" s="727"/>
      <c r="H42" s="728"/>
      <c r="I42" s="740">
        <v>100</v>
      </c>
      <c r="J42" s="740" t="s">
        <v>443</v>
      </c>
      <c r="K42" s="740">
        <v>100</v>
      </c>
      <c r="L42" s="740" t="s">
        <v>443</v>
      </c>
      <c r="M42" s="746">
        <f t="shared" si="1"/>
        <v>1</v>
      </c>
      <c r="N42" s="692"/>
      <c r="O42" s="692"/>
      <c r="P42" s="692"/>
      <c r="Q42" s="697"/>
    </row>
    <row r="43" spans="1:17" ht="87.5">
      <c r="A43" s="1274"/>
      <c r="B43" s="1271"/>
      <c r="C43" s="1268"/>
      <c r="D43" s="1277"/>
      <c r="E43" s="1280"/>
      <c r="F43" s="695"/>
      <c r="G43" s="724" t="s">
        <v>27</v>
      </c>
      <c r="H43" s="723" t="s">
        <v>477</v>
      </c>
      <c r="I43" s="740">
        <v>12</v>
      </c>
      <c r="J43" s="740" t="s">
        <v>459</v>
      </c>
      <c r="K43" s="740">
        <v>12</v>
      </c>
      <c r="L43" s="740" t="s">
        <v>459</v>
      </c>
      <c r="M43" s="746">
        <f t="shared" si="1"/>
        <v>1</v>
      </c>
      <c r="N43" s="692"/>
      <c r="O43" s="692"/>
      <c r="P43" s="692"/>
      <c r="Q43" s="697"/>
    </row>
    <row r="44" spans="1:17" ht="112.5">
      <c r="A44" s="1274"/>
      <c r="B44" s="1271"/>
      <c r="C44" s="1268"/>
      <c r="D44" s="1277"/>
      <c r="E44" s="1280"/>
      <c r="F44" s="695"/>
      <c r="G44" s="723" t="s">
        <v>28</v>
      </c>
      <c r="H44" s="723" t="s">
        <v>478</v>
      </c>
      <c r="I44" s="740">
        <v>5</v>
      </c>
      <c r="J44" s="740" t="s">
        <v>467</v>
      </c>
      <c r="K44" s="740">
        <v>3</v>
      </c>
      <c r="L44" s="740" t="s">
        <v>467</v>
      </c>
      <c r="M44" s="746">
        <f t="shared" si="1"/>
        <v>0.6</v>
      </c>
      <c r="N44" s="692"/>
      <c r="O44" s="692"/>
      <c r="P44" s="692"/>
      <c r="Q44" s="697"/>
    </row>
    <row r="45" spans="1:17" ht="75">
      <c r="A45" s="1274"/>
      <c r="B45" s="1271"/>
      <c r="C45" s="1268"/>
      <c r="D45" s="1277"/>
      <c r="E45" s="1280"/>
      <c r="F45" s="695" t="s">
        <v>29</v>
      </c>
      <c r="G45" s="727"/>
      <c r="H45" s="728"/>
      <c r="I45" s="740">
        <v>100</v>
      </c>
      <c r="J45" s="740" t="s">
        <v>443</v>
      </c>
      <c r="K45" s="740">
        <v>100</v>
      </c>
      <c r="L45" s="740" t="s">
        <v>443</v>
      </c>
      <c r="M45" s="746">
        <f t="shared" si="1"/>
        <v>1</v>
      </c>
      <c r="N45" s="692"/>
      <c r="O45" s="692"/>
      <c r="P45" s="692"/>
      <c r="Q45" s="697"/>
    </row>
    <row r="46" spans="1:17" ht="100">
      <c r="A46" s="1274"/>
      <c r="B46" s="1271"/>
      <c r="C46" s="1268"/>
      <c r="D46" s="1277"/>
      <c r="E46" s="1280"/>
      <c r="F46" s="695"/>
      <c r="G46" s="723" t="s">
        <v>30</v>
      </c>
      <c r="H46" s="723" t="s">
        <v>506</v>
      </c>
      <c r="I46" s="729">
        <v>15</v>
      </c>
      <c r="J46" s="740" t="s">
        <v>479</v>
      </c>
      <c r="K46" s="731">
        <v>15</v>
      </c>
      <c r="L46" s="740" t="s">
        <v>479</v>
      </c>
      <c r="M46" s="746">
        <f t="shared" si="1"/>
        <v>1</v>
      </c>
      <c r="N46" s="692"/>
      <c r="O46" s="692"/>
      <c r="P46" s="692"/>
      <c r="Q46" s="697"/>
    </row>
    <row r="47" spans="1:17" ht="62.5">
      <c r="A47" s="1274"/>
      <c r="B47" s="1271"/>
      <c r="C47" s="1268"/>
      <c r="D47" s="1277"/>
      <c r="E47" s="1280"/>
      <c r="F47" s="695"/>
      <c r="G47" s="723" t="s">
        <v>269</v>
      </c>
      <c r="H47" s="723" t="s">
        <v>480</v>
      </c>
      <c r="I47" s="729">
        <v>1</v>
      </c>
      <c r="J47" s="740" t="s">
        <v>479</v>
      </c>
      <c r="K47" s="731">
        <v>1</v>
      </c>
      <c r="L47" s="740" t="s">
        <v>479</v>
      </c>
      <c r="M47" s="746">
        <f t="shared" si="1"/>
        <v>1</v>
      </c>
      <c r="N47" s="692"/>
      <c r="O47" s="692"/>
      <c r="P47" s="692"/>
      <c r="Q47" s="697"/>
    </row>
    <row r="48" spans="1:17" ht="62.5">
      <c r="A48" s="1274"/>
      <c r="B48" s="1271"/>
      <c r="C48" s="1268"/>
      <c r="D48" s="1277"/>
      <c r="E48" s="1280"/>
      <c r="F48" s="695"/>
      <c r="G48" s="723" t="s">
        <v>31</v>
      </c>
      <c r="H48" s="723" t="s">
        <v>481</v>
      </c>
      <c r="I48" s="729">
        <v>3</v>
      </c>
      <c r="J48" s="740" t="s">
        <v>482</v>
      </c>
      <c r="K48" s="731">
        <v>3</v>
      </c>
      <c r="L48" s="740" t="s">
        <v>467</v>
      </c>
      <c r="M48" s="746">
        <f t="shared" si="1"/>
        <v>1</v>
      </c>
      <c r="N48" s="692"/>
      <c r="O48" s="692"/>
      <c r="P48" s="692"/>
      <c r="Q48" s="697"/>
    </row>
    <row r="49" spans="1:17" ht="75">
      <c r="A49" s="1274"/>
      <c r="B49" s="1271"/>
      <c r="C49" s="1268"/>
      <c r="D49" s="1277"/>
      <c r="E49" s="1280"/>
      <c r="F49" s="703"/>
      <c r="G49" s="723" t="s">
        <v>32</v>
      </c>
      <c r="H49" s="723" t="s">
        <v>483</v>
      </c>
      <c r="I49" s="730">
        <v>7</v>
      </c>
      <c r="J49" s="756" t="s">
        <v>482</v>
      </c>
      <c r="K49" s="731">
        <v>7</v>
      </c>
      <c r="L49" s="756" t="s">
        <v>439</v>
      </c>
      <c r="M49" s="746">
        <f t="shared" si="1"/>
        <v>1</v>
      </c>
      <c r="N49" s="704"/>
      <c r="O49" s="704"/>
      <c r="P49" s="704"/>
      <c r="Q49" s="703"/>
    </row>
    <row r="50" spans="1:17" ht="87.5">
      <c r="A50" s="1274"/>
      <c r="B50" s="1271"/>
      <c r="C50" s="1268"/>
      <c r="D50" s="1277"/>
      <c r="E50" s="1280"/>
      <c r="F50" s="705"/>
      <c r="G50" s="723" t="s">
        <v>33</v>
      </c>
      <c r="H50" s="723" t="s">
        <v>484</v>
      </c>
      <c r="I50" s="729">
        <v>72</v>
      </c>
      <c r="J50" s="749" t="s">
        <v>485</v>
      </c>
      <c r="K50" s="731">
        <v>72</v>
      </c>
      <c r="L50" s="749" t="s">
        <v>485</v>
      </c>
      <c r="M50" s="746">
        <f t="shared" si="1"/>
        <v>1</v>
      </c>
      <c r="N50" s="692"/>
      <c r="O50" s="692"/>
      <c r="P50" s="692"/>
      <c r="Q50" s="696"/>
    </row>
    <row r="51" spans="1:17" ht="37.5">
      <c r="A51" s="1274"/>
      <c r="B51" s="1271"/>
      <c r="C51" s="1268"/>
      <c r="D51" s="1277"/>
      <c r="E51" s="1280"/>
      <c r="F51" s="705"/>
      <c r="G51" s="723" t="s">
        <v>34</v>
      </c>
      <c r="H51" s="723" t="s">
        <v>486</v>
      </c>
      <c r="I51" s="730">
        <v>2</v>
      </c>
      <c r="J51" s="740" t="s">
        <v>472</v>
      </c>
      <c r="K51" s="731">
        <v>2</v>
      </c>
      <c r="L51" s="740" t="s">
        <v>487</v>
      </c>
      <c r="M51" s="746">
        <f>K51/I51</f>
        <v>1</v>
      </c>
      <c r="N51" s="692"/>
      <c r="O51" s="692"/>
      <c r="P51" s="692"/>
      <c r="Q51" s="696"/>
    </row>
    <row r="52" spans="1:17" ht="87.5">
      <c r="A52" s="1274"/>
      <c r="B52" s="1271"/>
      <c r="C52" s="1268"/>
      <c r="D52" s="1277"/>
      <c r="E52" s="1280"/>
      <c r="F52" s="691"/>
      <c r="G52" s="723" t="s">
        <v>35</v>
      </c>
      <c r="H52" s="723" t="s">
        <v>488</v>
      </c>
      <c r="I52" s="729">
        <v>520</v>
      </c>
      <c r="J52" s="740" t="s">
        <v>476</v>
      </c>
      <c r="K52" s="731">
        <v>520</v>
      </c>
      <c r="L52" s="740" t="s">
        <v>451</v>
      </c>
      <c r="M52" s="746">
        <f t="shared" si="1"/>
        <v>1</v>
      </c>
      <c r="N52" s="692"/>
      <c r="O52" s="692"/>
      <c r="P52" s="692"/>
      <c r="Q52" s="696"/>
    </row>
    <row r="53" spans="1:17" ht="112.5">
      <c r="A53" s="1274"/>
      <c r="B53" s="1271"/>
      <c r="C53" s="1268"/>
      <c r="D53" s="1277"/>
      <c r="E53" s="1280"/>
      <c r="F53" s="706" t="s">
        <v>489</v>
      </c>
      <c r="G53" s="706"/>
      <c r="H53" s="707"/>
      <c r="I53" s="757">
        <v>100</v>
      </c>
      <c r="J53" s="749" t="s">
        <v>443</v>
      </c>
      <c r="K53" s="757">
        <v>100</v>
      </c>
      <c r="L53" s="749" t="s">
        <v>443</v>
      </c>
      <c r="M53" s="746">
        <f t="shared" si="1"/>
        <v>1</v>
      </c>
      <c r="N53" s="692"/>
      <c r="O53" s="692"/>
      <c r="P53" s="692"/>
      <c r="Q53" s="696"/>
    </row>
    <row r="54" spans="1:17" ht="50">
      <c r="A54" s="1274"/>
      <c r="B54" s="1271"/>
      <c r="C54" s="1268"/>
      <c r="D54" s="1277"/>
      <c r="E54" s="1280"/>
      <c r="F54" s="695"/>
      <c r="G54" s="723" t="s">
        <v>37</v>
      </c>
      <c r="H54" s="723" t="s">
        <v>38</v>
      </c>
      <c r="I54" s="757">
        <v>4</v>
      </c>
      <c r="J54" s="749" t="s">
        <v>479</v>
      </c>
      <c r="K54" s="750">
        <v>4</v>
      </c>
      <c r="L54" s="749" t="s">
        <v>479</v>
      </c>
      <c r="M54" s="758">
        <f t="shared" si="1"/>
        <v>1</v>
      </c>
      <c r="N54" s="692"/>
      <c r="O54" s="692"/>
      <c r="P54" s="692"/>
      <c r="Q54" s="696"/>
    </row>
    <row r="55" spans="1:17" ht="112.5">
      <c r="A55" s="1274"/>
      <c r="B55" s="1271"/>
      <c r="C55" s="1268"/>
      <c r="D55" s="1277"/>
      <c r="E55" s="1280"/>
      <c r="F55" s="708" t="s">
        <v>490</v>
      </c>
      <c r="G55" s="708"/>
      <c r="H55" s="707"/>
      <c r="I55" s="757">
        <v>100</v>
      </c>
      <c r="J55" s="749" t="s">
        <v>443</v>
      </c>
      <c r="K55" s="750">
        <v>100</v>
      </c>
      <c r="L55" s="749" t="s">
        <v>443</v>
      </c>
      <c r="M55" s="746">
        <f t="shared" si="1"/>
        <v>1</v>
      </c>
      <c r="N55" s="692"/>
      <c r="O55" s="692"/>
      <c r="P55" s="692"/>
      <c r="Q55" s="696"/>
    </row>
    <row r="56" spans="1:17" ht="62.5">
      <c r="A56" s="1274"/>
      <c r="B56" s="1271"/>
      <c r="C56" s="1268"/>
      <c r="D56" s="1277"/>
      <c r="E56" s="1280"/>
      <c r="F56" s="695"/>
      <c r="G56" s="723" t="s">
        <v>40</v>
      </c>
      <c r="H56" s="723" t="s">
        <v>491</v>
      </c>
      <c r="I56" s="729">
        <v>1500</v>
      </c>
      <c r="J56" s="740" t="s">
        <v>439</v>
      </c>
      <c r="K56" s="731">
        <v>1500</v>
      </c>
      <c r="L56" s="740" t="s">
        <v>439</v>
      </c>
      <c r="M56" s="746">
        <f>K56/I56</f>
        <v>1</v>
      </c>
      <c r="N56" s="692"/>
      <c r="O56" s="692"/>
      <c r="P56" s="692"/>
      <c r="Q56" s="695"/>
    </row>
    <row r="57" spans="1:17" ht="87.5">
      <c r="A57" s="1274"/>
      <c r="B57" s="1271"/>
      <c r="C57" s="1268"/>
      <c r="D57" s="1277"/>
      <c r="E57" s="1280"/>
      <c r="F57" s="695"/>
      <c r="G57" s="723" t="s">
        <v>41</v>
      </c>
      <c r="H57" s="723" t="s">
        <v>492</v>
      </c>
      <c r="I57" s="729">
        <v>8</v>
      </c>
      <c r="J57" s="740" t="s">
        <v>493</v>
      </c>
      <c r="K57" s="731">
        <v>8</v>
      </c>
      <c r="L57" s="740" t="s">
        <v>493</v>
      </c>
      <c r="M57" s="746">
        <f>K57/I57</f>
        <v>1</v>
      </c>
      <c r="N57" s="692"/>
      <c r="O57" s="692"/>
      <c r="P57" s="692"/>
      <c r="Q57" s="696"/>
    </row>
    <row r="58" spans="1:17" ht="87.5">
      <c r="A58" s="1274"/>
      <c r="B58" s="1271"/>
      <c r="C58" s="1268"/>
      <c r="D58" s="1277"/>
      <c r="E58" s="1280"/>
      <c r="F58" s="708"/>
      <c r="G58" s="723" t="s">
        <v>42</v>
      </c>
      <c r="H58" s="723" t="s">
        <v>494</v>
      </c>
      <c r="I58" s="729">
        <v>2</v>
      </c>
      <c r="J58" s="749" t="s">
        <v>495</v>
      </c>
      <c r="K58" s="731">
        <v>2</v>
      </c>
      <c r="L58" s="749" t="s">
        <v>495</v>
      </c>
      <c r="M58" s="746">
        <f>K58/I58</f>
        <v>1</v>
      </c>
      <c r="N58" s="692"/>
      <c r="O58" s="692"/>
      <c r="P58" s="692"/>
      <c r="Q58" s="695"/>
    </row>
    <row r="59" spans="1:17" ht="75">
      <c r="A59" s="1274"/>
      <c r="B59" s="1271"/>
      <c r="C59" s="1268"/>
      <c r="D59" s="1277"/>
      <c r="E59" s="1280"/>
      <c r="F59" s="695"/>
      <c r="G59" s="723" t="s">
        <v>43</v>
      </c>
      <c r="H59" s="723" t="s">
        <v>44</v>
      </c>
      <c r="I59" s="729">
        <v>24</v>
      </c>
      <c r="J59" s="740" t="s">
        <v>467</v>
      </c>
      <c r="K59" s="731">
        <v>24</v>
      </c>
      <c r="L59" s="740" t="s">
        <v>467</v>
      </c>
      <c r="M59" s="746">
        <f>K59/I59</f>
        <v>1</v>
      </c>
      <c r="N59" s="692"/>
      <c r="O59" s="692"/>
      <c r="P59" s="692"/>
      <c r="Q59" s="696"/>
    </row>
    <row r="60" spans="1:17" ht="137.5">
      <c r="A60" s="1274"/>
      <c r="B60" s="1271"/>
      <c r="C60" s="1268"/>
      <c r="D60" s="1277"/>
      <c r="E60" s="1280"/>
      <c r="F60" s="695" t="s">
        <v>45</v>
      </c>
      <c r="G60" s="708"/>
      <c r="H60" s="707"/>
      <c r="I60" s="757">
        <v>100</v>
      </c>
      <c r="J60" s="749" t="s">
        <v>443</v>
      </c>
      <c r="K60" s="750">
        <v>100</v>
      </c>
      <c r="L60" s="749" t="s">
        <v>443</v>
      </c>
      <c r="M60" s="746">
        <f t="shared" si="1"/>
        <v>1</v>
      </c>
      <c r="N60" s="692"/>
      <c r="O60" s="692"/>
      <c r="P60" s="692"/>
      <c r="Q60" s="696"/>
    </row>
    <row r="61" spans="1:17" ht="162.5">
      <c r="A61" s="1274"/>
      <c r="B61" s="1271"/>
      <c r="C61" s="1268"/>
      <c r="D61" s="1277"/>
      <c r="E61" s="1280"/>
      <c r="F61" s="708"/>
      <c r="G61" s="723" t="s">
        <v>46</v>
      </c>
      <c r="H61" s="723" t="s">
        <v>496</v>
      </c>
      <c r="I61" s="732">
        <v>12</v>
      </c>
      <c r="J61" s="749" t="s">
        <v>479</v>
      </c>
      <c r="K61" s="757">
        <v>12</v>
      </c>
      <c r="L61" s="749" t="s">
        <v>479</v>
      </c>
      <c r="M61" s="746">
        <f t="shared" si="1"/>
        <v>1</v>
      </c>
      <c r="N61" s="692"/>
      <c r="O61" s="692"/>
      <c r="P61" s="692"/>
      <c r="Q61" s="696"/>
    </row>
    <row r="62" spans="1:17" ht="25">
      <c r="A62" s="1274"/>
      <c r="B62" s="1271"/>
      <c r="C62" s="1268"/>
      <c r="D62" s="1277"/>
      <c r="E62" s="1280"/>
      <c r="F62" s="695"/>
      <c r="G62" s="724" t="s">
        <v>411</v>
      </c>
      <c r="H62" s="723" t="s">
        <v>497</v>
      </c>
      <c r="I62" s="732">
        <v>10</v>
      </c>
      <c r="J62" s="740" t="s">
        <v>479</v>
      </c>
      <c r="K62" s="740">
        <v>10</v>
      </c>
      <c r="L62" s="740" t="s">
        <v>479</v>
      </c>
      <c r="M62" s="746">
        <f t="shared" si="1"/>
        <v>1</v>
      </c>
      <c r="N62" s="692"/>
      <c r="O62" s="692"/>
      <c r="P62" s="692"/>
      <c r="Q62" s="696"/>
    </row>
    <row r="63" spans="1:17" ht="50">
      <c r="A63" s="1274"/>
      <c r="B63" s="1271"/>
      <c r="C63" s="1268"/>
      <c r="D63" s="1277"/>
      <c r="E63" s="1280"/>
      <c r="F63" s="695"/>
      <c r="G63" s="724" t="s">
        <v>500</v>
      </c>
      <c r="H63" s="723" t="s">
        <v>498</v>
      </c>
      <c r="I63" s="732">
        <v>8</v>
      </c>
      <c r="J63" s="740" t="s">
        <v>479</v>
      </c>
      <c r="K63" s="740">
        <v>8</v>
      </c>
      <c r="L63" s="740" t="s">
        <v>479</v>
      </c>
      <c r="M63" s="746">
        <f t="shared" si="1"/>
        <v>1</v>
      </c>
      <c r="N63" s="692"/>
      <c r="O63" s="692"/>
      <c r="P63" s="692"/>
      <c r="Q63" s="696"/>
    </row>
    <row r="64" spans="1:17" ht="87.5">
      <c r="A64" s="1275"/>
      <c r="B64" s="1272"/>
      <c r="C64" s="1269"/>
      <c r="D64" s="1278"/>
      <c r="E64" s="1281"/>
      <c r="F64" s="695"/>
      <c r="G64" s="733" t="s">
        <v>48</v>
      </c>
      <c r="H64" s="733" t="s">
        <v>499</v>
      </c>
      <c r="I64" s="732">
        <v>7</v>
      </c>
      <c r="J64" s="740" t="s">
        <v>479</v>
      </c>
      <c r="K64" s="740">
        <v>6</v>
      </c>
      <c r="L64" s="740" t="s">
        <v>479</v>
      </c>
      <c r="M64" s="746">
        <f t="shared" si="1"/>
        <v>0.8571428571428571</v>
      </c>
      <c r="N64" s="692"/>
      <c r="O64" s="692"/>
      <c r="P64" s="692"/>
      <c r="Q64" s="696"/>
    </row>
    <row r="65" spans="1:17">
      <c r="A65" s="709"/>
      <c r="B65" s="709"/>
      <c r="C65" s="709"/>
      <c r="D65" s="710"/>
      <c r="E65" s="711"/>
      <c r="F65" s="709"/>
      <c r="G65" s="711"/>
      <c r="H65" s="712"/>
      <c r="I65" s="713"/>
      <c r="J65" s="714"/>
      <c r="K65" s="715"/>
      <c r="L65" s="716"/>
      <c r="M65" s="716"/>
      <c r="N65" s="681" t="s">
        <v>504</v>
      </c>
      <c r="O65" s="681"/>
      <c r="P65" s="681"/>
      <c r="Q65" s="681"/>
    </row>
    <row r="66" spans="1:17">
      <c r="A66" s="709"/>
      <c r="B66" s="709"/>
      <c r="C66" s="709"/>
      <c r="D66" s="710"/>
      <c r="E66" s="709"/>
      <c r="F66" s="711"/>
      <c r="G66" s="711"/>
      <c r="H66" s="712"/>
      <c r="I66" s="713"/>
      <c r="J66" s="714"/>
      <c r="K66" s="715"/>
      <c r="L66" s="709"/>
      <c r="M66" s="716"/>
      <c r="N66" s="738" t="s">
        <v>380</v>
      </c>
      <c r="O66" s="738"/>
      <c r="P66" s="738"/>
      <c r="Q66" s="681"/>
    </row>
    <row r="67" spans="1:17">
      <c r="A67" s="709"/>
      <c r="B67" s="709"/>
      <c r="C67" s="709"/>
      <c r="D67" s="710"/>
      <c r="E67" s="709"/>
      <c r="F67" s="709"/>
      <c r="G67" s="717"/>
      <c r="H67" s="712"/>
      <c r="I67" s="709"/>
      <c r="J67" s="709"/>
      <c r="K67" s="709"/>
      <c r="L67" s="709"/>
      <c r="M67" s="716"/>
      <c r="N67" s="681"/>
      <c r="O67" s="681" t="s">
        <v>231</v>
      </c>
      <c r="P67" s="681"/>
      <c r="Q67" s="681"/>
    </row>
    <row r="68" spans="1:17">
      <c r="A68" s="709"/>
      <c r="B68" s="709"/>
      <c r="C68" s="709"/>
      <c r="D68" s="710"/>
      <c r="E68" s="711"/>
      <c r="F68" s="709"/>
      <c r="G68" s="711"/>
      <c r="H68" s="712"/>
      <c r="I68" s="712"/>
      <c r="J68" s="709"/>
      <c r="K68" s="718"/>
      <c r="L68" s="709"/>
      <c r="M68" s="719"/>
      <c r="N68" s="739" t="s">
        <v>417</v>
      </c>
      <c r="O68" s="739"/>
      <c r="P68" s="739"/>
      <c r="Q68" s="739"/>
    </row>
    <row r="69" spans="1:17">
      <c r="A69" s="709"/>
      <c r="B69" s="709"/>
      <c r="C69" s="709"/>
      <c r="D69" s="710"/>
      <c r="E69" s="709"/>
      <c r="F69" s="711"/>
      <c r="G69" s="711"/>
      <c r="H69" s="712"/>
      <c r="I69" s="712"/>
      <c r="J69" s="709"/>
      <c r="K69" s="709"/>
      <c r="L69" s="709"/>
      <c r="M69" s="719"/>
      <c r="N69" s="1094" t="s">
        <v>418</v>
      </c>
      <c r="O69" s="1094"/>
      <c r="P69" s="1094"/>
      <c r="Q69" s="1094"/>
    </row>
    <row r="70" spans="1:17">
      <c r="A70" s="709"/>
      <c r="B70" s="709"/>
      <c r="C70" s="709"/>
      <c r="D70" s="710"/>
      <c r="E70" s="709"/>
      <c r="F70" s="709"/>
      <c r="G70" s="717"/>
      <c r="H70" s="712"/>
      <c r="I70" s="712"/>
      <c r="J70" s="709"/>
      <c r="K70" s="709"/>
      <c r="L70" s="709"/>
      <c r="M70" s="719"/>
      <c r="N70" s="739"/>
      <c r="O70" s="739"/>
      <c r="P70" s="739"/>
      <c r="Q70" s="739"/>
    </row>
    <row r="71" spans="1:17">
      <c r="A71" s="709"/>
      <c r="B71" s="709"/>
      <c r="C71" s="709"/>
      <c r="D71" s="710"/>
      <c r="E71" s="709"/>
      <c r="F71" s="709"/>
      <c r="G71" s="717"/>
      <c r="H71" s="712"/>
      <c r="I71" s="712"/>
      <c r="J71" s="709"/>
      <c r="K71" s="709"/>
      <c r="L71" s="709"/>
      <c r="M71" s="719"/>
      <c r="N71" s="1094"/>
      <c r="O71" s="1094"/>
      <c r="P71" s="1094"/>
      <c r="Q71" s="1094"/>
    </row>
    <row r="72" spans="1:17">
      <c r="A72" s="709"/>
      <c r="B72" s="709"/>
      <c r="C72" s="709"/>
      <c r="D72" s="710"/>
      <c r="E72" s="709"/>
      <c r="F72" s="709"/>
      <c r="G72" s="717"/>
      <c r="H72" s="712"/>
      <c r="I72" s="712"/>
      <c r="J72" s="709"/>
      <c r="K72" s="709"/>
      <c r="L72" s="709"/>
      <c r="M72" s="719"/>
      <c r="N72" s="1094"/>
      <c r="O72" s="1094"/>
      <c r="P72" s="1094"/>
      <c r="Q72" s="1094"/>
    </row>
    <row r="73" spans="1:17">
      <c r="A73" s="709"/>
      <c r="B73" s="709"/>
      <c r="C73" s="709"/>
      <c r="D73" s="710"/>
      <c r="E73" s="711"/>
      <c r="F73" s="709"/>
      <c r="G73" s="711"/>
      <c r="H73" s="712"/>
      <c r="I73" s="712"/>
      <c r="J73" s="714"/>
      <c r="K73" s="709"/>
      <c r="L73" s="716"/>
      <c r="M73" s="719"/>
      <c r="N73" s="10"/>
      <c r="O73" s="10"/>
      <c r="P73" s="10"/>
      <c r="Q73" s="10"/>
    </row>
    <row r="74" spans="1:17">
      <c r="A74" s="709"/>
      <c r="B74" s="709"/>
      <c r="C74" s="709"/>
      <c r="D74" s="710"/>
      <c r="E74" s="709"/>
      <c r="F74" s="711"/>
      <c r="G74" s="711"/>
      <c r="H74" s="720"/>
      <c r="I74" s="712"/>
      <c r="J74" s="714"/>
      <c r="K74" s="709"/>
      <c r="L74" s="716"/>
      <c r="M74" s="719"/>
      <c r="N74" s="709"/>
      <c r="O74" s="709"/>
      <c r="P74" s="709"/>
      <c r="Q74" s="709"/>
    </row>
    <row r="75" spans="1:17">
      <c r="A75" s="709"/>
      <c r="B75" s="709"/>
      <c r="C75" s="709"/>
      <c r="D75" s="710"/>
      <c r="E75" s="709"/>
      <c r="F75" s="709"/>
      <c r="G75" s="717"/>
      <c r="H75" s="712"/>
      <c r="I75" s="712"/>
      <c r="J75" s="709"/>
      <c r="K75" s="709"/>
      <c r="L75" s="709"/>
      <c r="M75" s="719"/>
      <c r="N75" s="709"/>
      <c r="O75" s="709"/>
      <c r="P75" s="709"/>
      <c r="Q75" s="709"/>
    </row>
  </sheetData>
  <mergeCells count="21">
    <mergeCell ref="A7:E7"/>
    <mergeCell ref="A1:Q1"/>
    <mergeCell ref="A2:Q2"/>
    <mergeCell ref="A3:Q3"/>
    <mergeCell ref="E5:G5"/>
    <mergeCell ref="K5:L5"/>
    <mergeCell ref="K6:L6"/>
    <mergeCell ref="N72:Q72"/>
    <mergeCell ref="C8:C64"/>
    <mergeCell ref="B8:B64"/>
    <mergeCell ref="A8:A64"/>
    <mergeCell ref="N71:Q71"/>
    <mergeCell ref="D29:D64"/>
    <mergeCell ref="E29:E64"/>
    <mergeCell ref="E25:E28"/>
    <mergeCell ref="E22:E24"/>
    <mergeCell ref="E18:E21"/>
    <mergeCell ref="E11:E17"/>
    <mergeCell ref="E8:E10"/>
    <mergeCell ref="D8:D28"/>
    <mergeCell ref="N69:Q69"/>
  </mergeCells>
  <pageMargins left="1" right="0.25" top="0.75" bottom="0.75" header="0.3" footer="0.3"/>
  <pageSetup paperSize="5" scale="70" orientation="landscape" horizontalDpi="360" verticalDpi="36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CCBA5-BC4B-4608-B4A0-F6157FBDE232}">
  <dimension ref="A1"/>
  <sheetViews>
    <sheetView topLeftCell="A7" workbookViewId="0"/>
  </sheetViews>
  <sheetFormatPr defaultRowHeight="14.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FORMAT 1</vt:lpstr>
      <vt:lpstr>FORMAT 3b </vt:lpstr>
      <vt:lpstr>FORMAT 7 </vt:lpstr>
      <vt:lpstr>FORMAT 6</vt:lpstr>
      <vt:lpstr>FORMAT 8</vt:lpstr>
      <vt:lpstr>Format 9</vt:lpstr>
      <vt:lpstr>FORMAT 10</vt:lpstr>
      <vt:lpstr>Sheet1</vt:lpstr>
      <vt:lpstr>'FORMAT 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10</dc:creator>
  <cp:lastModifiedBy>NCN0CV09766650H@outlook.com</cp:lastModifiedBy>
  <cp:lastPrinted>2025-05-30T03:37:41Z</cp:lastPrinted>
  <dcterms:created xsi:type="dcterms:W3CDTF">2022-07-28T21:32:47Z</dcterms:created>
  <dcterms:modified xsi:type="dcterms:W3CDTF">2025-06-21T00:37:38Z</dcterms:modified>
</cp:coreProperties>
</file>