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DC\Downloads\"/>
    </mc:Choice>
  </mc:AlternateContent>
  <bookViews>
    <workbookView xWindow="0" yWindow="0" windowWidth="28800" windowHeight="12000"/>
  </bookViews>
  <sheets>
    <sheet name="Sheet6" sheetId="1" r:id="rId1"/>
  </sheets>
  <calcPr calcId="162913"/>
  <fileRecoveryPr repairLoad="1"/>
</workbook>
</file>

<file path=xl/calcChain.xml><?xml version="1.0" encoding="utf-8"?>
<calcChain xmlns="http://schemas.openxmlformats.org/spreadsheetml/2006/main">
  <c r="T76" i="1" l="1"/>
  <c r="X76" i="1" s="1"/>
  <c r="Z76" i="1" s="1"/>
  <c r="S76" i="1"/>
  <c r="W76" i="1" s="1"/>
  <c r="Y76" i="1" s="1"/>
  <c r="T75" i="1"/>
  <c r="X75" i="1" s="1"/>
  <c r="S75" i="1"/>
  <c r="W75" i="1" s="1"/>
  <c r="Y75" i="1" s="1"/>
  <c r="W74" i="1"/>
  <c r="Y74" i="1" s="1"/>
  <c r="T74" i="1"/>
  <c r="T73" i="1" s="1"/>
  <c r="V73" i="1" s="1"/>
  <c r="V77" i="1" s="1"/>
  <c r="V78" i="1" s="1"/>
  <c r="S74" i="1"/>
  <c r="U74" i="1" s="1"/>
  <c r="R74" i="1"/>
  <c r="P74" i="1"/>
  <c r="N74" i="1"/>
  <c r="L74" i="1"/>
  <c r="J74" i="1"/>
  <c r="H74" i="1"/>
  <c r="F74" i="1"/>
  <c r="U73" i="1"/>
  <c r="R73" i="1"/>
  <c r="P73" i="1"/>
  <c r="N73" i="1"/>
  <c r="L73" i="1"/>
  <c r="J73" i="1"/>
  <c r="H73" i="1"/>
  <c r="F73" i="1"/>
  <c r="T70" i="1"/>
  <c r="X70" i="1" s="1"/>
  <c r="S70" i="1"/>
  <c r="W70" i="1" s="1"/>
  <c r="Y70" i="1" s="1"/>
  <c r="W69" i="1"/>
  <c r="Y69" i="1" s="1"/>
  <c r="T69" i="1"/>
  <c r="T68" i="1" s="1"/>
  <c r="V68" i="1" s="1"/>
  <c r="V71" i="1" s="1"/>
  <c r="V72" i="1" s="1"/>
  <c r="S69" i="1"/>
  <c r="U69" i="1" s="1"/>
  <c r="R69" i="1"/>
  <c r="P69" i="1"/>
  <c r="N69" i="1"/>
  <c r="L69" i="1"/>
  <c r="J69" i="1"/>
  <c r="H69" i="1"/>
  <c r="F69" i="1"/>
  <c r="U68" i="1"/>
  <c r="R68" i="1"/>
  <c r="P68" i="1"/>
  <c r="N68" i="1"/>
  <c r="L68" i="1"/>
  <c r="J68" i="1"/>
  <c r="H68" i="1"/>
  <c r="F68" i="1"/>
  <c r="T65" i="1"/>
  <c r="X65" i="1" s="1"/>
  <c r="S65" i="1"/>
  <c r="W65" i="1" s="1"/>
  <c r="Y65" i="1" s="1"/>
  <c r="W64" i="1"/>
  <c r="Y64" i="1" s="1"/>
  <c r="T64" i="1"/>
  <c r="V64" i="1" s="1"/>
  <c r="S64" i="1"/>
  <c r="U64" i="1" s="1"/>
  <c r="R64" i="1"/>
  <c r="P64" i="1"/>
  <c r="N64" i="1"/>
  <c r="L64" i="1"/>
  <c r="J64" i="1"/>
  <c r="H64" i="1"/>
  <c r="F64" i="1"/>
  <c r="T63" i="1"/>
  <c r="T61" i="1" s="1"/>
  <c r="S63" i="1"/>
  <c r="W63" i="1" s="1"/>
  <c r="Y63" i="1" s="1"/>
  <c r="T62" i="1"/>
  <c r="X62" i="1" s="1"/>
  <c r="S62" i="1"/>
  <c r="W62" i="1" s="1"/>
  <c r="Y62" i="1" s="1"/>
  <c r="W61" i="1"/>
  <c r="Y61" i="1" s="1"/>
  <c r="S61" i="1"/>
  <c r="U61" i="1" s="1"/>
  <c r="R61" i="1"/>
  <c r="P61" i="1"/>
  <c r="N61" i="1"/>
  <c r="L61" i="1"/>
  <c r="J61" i="1"/>
  <c r="H61" i="1"/>
  <c r="F61" i="1"/>
  <c r="U60" i="1"/>
  <c r="R60" i="1"/>
  <c r="P60" i="1"/>
  <c r="N60" i="1"/>
  <c r="L60" i="1"/>
  <c r="J60" i="1"/>
  <c r="H60" i="1"/>
  <c r="F60" i="1"/>
  <c r="V57" i="1"/>
  <c r="T57" i="1"/>
  <c r="T55" i="1" s="1"/>
  <c r="V55" i="1" s="1"/>
  <c r="S57" i="1"/>
  <c r="W57" i="1" s="1"/>
  <c r="Y57" i="1" s="1"/>
  <c r="T56" i="1"/>
  <c r="X56" i="1" s="1"/>
  <c r="S56" i="1"/>
  <c r="W56" i="1" s="1"/>
  <c r="Y56" i="1" s="1"/>
  <c r="W55" i="1"/>
  <c r="Y55" i="1" s="1"/>
  <c r="S55" i="1"/>
  <c r="U55" i="1" s="1"/>
  <c r="R55" i="1"/>
  <c r="P55" i="1"/>
  <c r="P54" i="1" s="1"/>
  <c r="N55" i="1"/>
  <c r="L55" i="1"/>
  <c r="L54" i="1" s="1"/>
  <c r="J55" i="1"/>
  <c r="H55" i="1"/>
  <c r="H54" i="1" s="1"/>
  <c r="F55" i="1"/>
  <c r="U54" i="1"/>
  <c r="T54" i="1"/>
  <c r="V54" i="1" s="1"/>
  <c r="V58" i="1" s="1"/>
  <c r="V59" i="1" s="1"/>
  <c r="R54" i="1"/>
  <c r="N54" i="1"/>
  <c r="J54" i="1"/>
  <c r="F54" i="1"/>
  <c r="Y51" i="1"/>
  <c r="T51" i="1"/>
  <c r="X51" i="1" s="1"/>
  <c r="S51" i="1"/>
  <c r="W51" i="1" s="1"/>
  <c r="W50" i="1"/>
  <c r="Y50" i="1" s="1"/>
  <c r="T50" i="1"/>
  <c r="V50" i="1" s="1"/>
  <c r="S50" i="1"/>
  <c r="U50" i="1" s="1"/>
  <c r="R50" i="1"/>
  <c r="P50" i="1"/>
  <c r="N50" i="1"/>
  <c r="L50" i="1"/>
  <c r="J50" i="1"/>
  <c r="H50" i="1"/>
  <c r="F50" i="1"/>
  <c r="U49" i="1"/>
  <c r="T49" i="1"/>
  <c r="V49" i="1" s="1"/>
  <c r="V52" i="1" s="1"/>
  <c r="V53" i="1" s="1"/>
  <c r="R49" i="1"/>
  <c r="P49" i="1"/>
  <c r="N49" i="1"/>
  <c r="L49" i="1"/>
  <c r="J49" i="1"/>
  <c r="H49" i="1"/>
  <c r="F49" i="1"/>
  <c r="W45" i="1"/>
  <c r="Y45" i="1" s="1"/>
  <c r="T45" i="1"/>
  <c r="X45" i="1" s="1"/>
  <c r="Z45" i="1" s="1"/>
  <c r="S45" i="1"/>
  <c r="U45" i="1" s="1"/>
  <c r="AD45" i="1" s="1"/>
  <c r="V44" i="1"/>
  <c r="T44" i="1"/>
  <c r="X44" i="1" s="1"/>
  <c r="Z44" i="1" s="1"/>
  <c r="S44" i="1"/>
  <c r="W44" i="1" s="1"/>
  <c r="Y44" i="1" s="1"/>
  <c r="T43" i="1"/>
  <c r="X43" i="1" s="1"/>
  <c r="Z43" i="1" s="1"/>
  <c r="S43" i="1"/>
  <c r="W43" i="1" s="1"/>
  <c r="Y43" i="1" s="1"/>
  <c r="T42" i="1"/>
  <c r="V42" i="1" s="1"/>
  <c r="S42" i="1"/>
  <c r="W42" i="1" s="1"/>
  <c r="Y42" i="1" s="1"/>
  <c r="W41" i="1"/>
  <c r="Y41" i="1" s="1"/>
  <c r="T41" i="1"/>
  <c r="S41" i="1"/>
  <c r="U41" i="1" s="1"/>
  <c r="R41" i="1"/>
  <c r="P41" i="1"/>
  <c r="N41" i="1"/>
  <c r="L41" i="1"/>
  <c r="J41" i="1"/>
  <c r="H41" i="1"/>
  <c r="F41" i="1"/>
  <c r="T40" i="1"/>
  <c r="V40" i="1" s="1"/>
  <c r="S40" i="1"/>
  <c r="W40" i="1" s="1"/>
  <c r="Y40" i="1" s="1"/>
  <c r="W39" i="1"/>
  <c r="Y39" i="1" s="1"/>
  <c r="T39" i="1"/>
  <c r="X39" i="1" s="1"/>
  <c r="Z39" i="1" s="1"/>
  <c r="S39" i="1"/>
  <c r="U39" i="1" s="1"/>
  <c r="AD39" i="1" s="1"/>
  <c r="V38" i="1"/>
  <c r="T38" i="1"/>
  <c r="S38" i="1"/>
  <c r="W38" i="1" s="1"/>
  <c r="Y38" i="1" s="1"/>
  <c r="T37" i="1"/>
  <c r="X37" i="1" s="1"/>
  <c r="S37" i="1"/>
  <c r="W37" i="1" s="1"/>
  <c r="Y37" i="1" s="1"/>
  <c r="W36" i="1"/>
  <c r="Y36" i="1" s="1"/>
  <c r="S36" i="1"/>
  <c r="U36" i="1" s="1"/>
  <c r="R36" i="1"/>
  <c r="P36" i="1"/>
  <c r="N36" i="1"/>
  <c r="L36" i="1"/>
  <c r="J36" i="1"/>
  <c r="H36" i="1"/>
  <c r="F36" i="1"/>
  <c r="W35" i="1"/>
  <c r="Y35" i="1" s="1"/>
  <c r="T35" i="1"/>
  <c r="X35" i="1" s="1"/>
  <c r="Z35" i="1" s="1"/>
  <c r="S35" i="1"/>
  <c r="U35" i="1" s="1"/>
  <c r="AD35" i="1" s="1"/>
  <c r="V34" i="1"/>
  <c r="T34" i="1"/>
  <c r="T32" i="1" s="1"/>
  <c r="V32" i="1" s="1"/>
  <c r="S34" i="1"/>
  <c r="W34" i="1" s="1"/>
  <c r="Y34" i="1" s="1"/>
  <c r="T33" i="1"/>
  <c r="X33" i="1" s="1"/>
  <c r="S33" i="1"/>
  <c r="W33" i="1" s="1"/>
  <c r="Y33" i="1" s="1"/>
  <c r="W32" i="1"/>
  <c r="Y32" i="1" s="1"/>
  <c r="S32" i="1"/>
  <c r="U32" i="1" s="1"/>
  <c r="R32" i="1"/>
  <c r="P32" i="1"/>
  <c r="N32" i="1"/>
  <c r="L32" i="1"/>
  <c r="J32" i="1"/>
  <c r="H32" i="1"/>
  <c r="F32" i="1"/>
  <c r="W31" i="1"/>
  <c r="Y31" i="1" s="1"/>
  <c r="T31" i="1"/>
  <c r="X31" i="1" s="1"/>
  <c r="Z31" i="1" s="1"/>
  <c r="S31" i="1"/>
  <c r="U31" i="1" s="1"/>
  <c r="AD31" i="1" s="1"/>
  <c r="V30" i="1"/>
  <c r="T30" i="1"/>
  <c r="X30" i="1" s="1"/>
  <c r="Z30" i="1" s="1"/>
  <c r="S30" i="1"/>
  <c r="W30" i="1" s="1"/>
  <c r="Y30" i="1" s="1"/>
  <c r="U29" i="1"/>
  <c r="S29" i="1"/>
  <c r="W29" i="1" s="1"/>
  <c r="Y29" i="1" s="1"/>
  <c r="W28" i="1"/>
  <c r="Y28" i="1" s="1"/>
  <c r="T28" i="1"/>
  <c r="X28" i="1" s="1"/>
  <c r="Z28" i="1" s="1"/>
  <c r="S28" i="1"/>
  <c r="U28" i="1" s="1"/>
  <c r="AD28" i="1" s="1"/>
  <c r="V27" i="1"/>
  <c r="T27" i="1"/>
  <c r="X27" i="1" s="1"/>
  <c r="Z27" i="1" s="1"/>
  <c r="S27" i="1"/>
  <c r="W27" i="1" s="1"/>
  <c r="Y27" i="1" s="1"/>
  <c r="T26" i="1"/>
  <c r="X26" i="1" s="1"/>
  <c r="Z26" i="1" s="1"/>
  <c r="S26" i="1"/>
  <c r="W26" i="1" s="1"/>
  <c r="Y26" i="1" s="1"/>
  <c r="T25" i="1"/>
  <c r="V25" i="1" s="1"/>
  <c r="S25" i="1"/>
  <c r="W25" i="1" s="1"/>
  <c r="Y25" i="1" s="1"/>
  <c r="W24" i="1"/>
  <c r="Y24" i="1" s="1"/>
  <c r="T24" i="1"/>
  <c r="V24" i="1" s="1"/>
  <c r="S24" i="1"/>
  <c r="U24" i="1" s="1"/>
  <c r="R24" i="1"/>
  <c r="P24" i="1"/>
  <c r="N24" i="1"/>
  <c r="L24" i="1"/>
  <c r="J24" i="1"/>
  <c r="H24" i="1"/>
  <c r="F24" i="1"/>
  <c r="T23" i="1"/>
  <c r="X23" i="1" s="1"/>
  <c r="Z23" i="1" s="1"/>
  <c r="S23" i="1"/>
  <c r="W23" i="1" s="1"/>
  <c r="Y23" i="1" s="1"/>
  <c r="T22" i="1"/>
  <c r="X22" i="1" s="1"/>
  <c r="S22" i="1"/>
  <c r="W22" i="1" s="1"/>
  <c r="Y22" i="1" s="1"/>
  <c r="W21" i="1"/>
  <c r="Y21" i="1" s="1"/>
  <c r="T21" i="1"/>
  <c r="V21" i="1" s="1"/>
  <c r="S21" i="1"/>
  <c r="U21" i="1" s="1"/>
  <c r="R21" i="1"/>
  <c r="P21" i="1"/>
  <c r="N21" i="1"/>
  <c r="L21" i="1"/>
  <c r="J21" i="1"/>
  <c r="H21" i="1"/>
  <c r="F21" i="1"/>
  <c r="T20" i="1"/>
  <c r="X20" i="1" s="1"/>
  <c r="S20" i="1"/>
  <c r="W20" i="1" s="1"/>
  <c r="Y20" i="1" s="1"/>
  <c r="W19" i="1"/>
  <c r="Y19" i="1" s="1"/>
  <c r="T19" i="1"/>
  <c r="V19" i="1" s="1"/>
  <c r="S19" i="1"/>
  <c r="U19" i="1" s="1"/>
  <c r="R19" i="1"/>
  <c r="P19" i="1"/>
  <c r="N19" i="1"/>
  <c r="L19" i="1"/>
  <c r="J19" i="1"/>
  <c r="H19" i="1"/>
  <c r="F19" i="1"/>
  <c r="T18" i="1"/>
  <c r="T16" i="1" s="1"/>
  <c r="V16" i="1" s="1"/>
  <c r="S18" i="1"/>
  <c r="W18" i="1" s="1"/>
  <c r="Y18" i="1" s="1"/>
  <c r="T17" i="1"/>
  <c r="X17" i="1" s="1"/>
  <c r="S17" i="1"/>
  <c r="W17" i="1" s="1"/>
  <c r="Y17" i="1" s="1"/>
  <c r="W16" i="1"/>
  <c r="Y16" i="1" s="1"/>
  <c r="S16" i="1"/>
  <c r="U16" i="1" s="1"/>
  <c r="R16" i="1"/>
  <c r="P16" i="1"/>
  <c r="P10" i="1" s="1"/>
  <c r="N16" i="1"/>
  <c r="L16" i="1"/>
  <c r="L10" i="1" s="1"/>
  <c r="J16" i="1"/>
  <c r="H16" i="1"/>
  <c r="H10" i="1" s="1"/>
  <c r="F16" i="1"/>
  <c r="T15" i="1"/>
  <c r="X15" i="1" s="1"/>
  <c r="Z15" i="1" s="1"/>
  <c r="S15" i="1"/>
  <c r="W15" i="1" s="1"/>
  <c r="Y15" i="1" s="1"/>
  <c r="T14" i="1"/>
  <c r="X14" i="1" s="1"/>
  <c r="Z14" i="1" s="1"/>
  <c r="S14" i="1"/>
  <c r="W14" i="1" s="1"/>
  <c r="Y14" i="1" s="1"/>
  <c r="T13" i="1"/>
  <c r="X13" i="1" s="1"/>
  <c r="Z13" i="1" s="1"/>
  <c r="S13" i="1"/>
  <c r="W13" i="1" s="1"/>
  <c r="Y13" i="1" s="1"/>
  <c r="T12" i="1"/>
  <c r="X12" i="1" s="1"/>
  <c r="S12" i="1"/>
  <c r="W12" i="1" s="1"/>
  <c r="Y12" i="1" s="1"/>
  <c r="W11" i="1"/>
  <c r="Y11" i="1" s="1"/>
  <c r="T11" i="1"/>
  <c r="S11" i="1"/>
  <c r="U11" i="1" s="1"/>
  <c r="R11" i="1"/>
  <c r="P11" i="1"/>
  <c r="N11" i="1"/>
  <c r="L11" i="1"/>
  <c r="J11" i="1"/>
  <c r="H11" i="1"/>
  <c r="F11" i="1"/>
  <c r="U10" i="1"/>
  <c r="R10" i="1"/>
  <c r="N10" i="1"/>
  <c r="J10" i="1"/>
  <c r="I79" i="1" s="1"/>
  <c r="F10" i="1"/>
  <c r="Z17" i="1" l="1"/>
  <c r="Z20" i="1"/>
  <c r="Z19" i="1" s="1"/>
  <c r="X19" i="1"/>
  <c r="Z22" i="1"/>
  <c r="Z21" i="1" s="1"/>
  <c r="X21" i="1"/>
  <c r="Z12" i="1"/>
  <c r="Z11" i="1" s="1"/>
  <c r="X11" i="1"/>
  <c r="V11" i="1"/>
  <c r="V12" i="1"/>
  <c r="U13" i="1"/>
  <c r="AD13" i="1" s="1"/>
  <c r="V14" i="1"/>
  <c r="U15" i="1"/>
  <c r="AD15" i="1" s="1"/>
  <c r="U17" i="1"/>
  <c r="AD17" i="1" s="1"/>
  <c r="V18" i="1"/>
  <c r="X18" i="1"/>
  <c r="Z18" i="1" s="1"/>
  <c r="V20" i="1"/>
  <c r="V22" i="1"/>
  <c r="U23" i="1"/>
  <c r="AD23" i="1" s="1"/>
  <c r="X25" i="1"/>
  <c r="U26" i="1"/>
  <c r="AD26" i="1" s="1"/>
  <c r="U33" i="1"/>
  <c r="AD33" i="1" s="1"/>
  <c r="U37" i="1"/>
  <c r="AD37" i="1" s="1"/>
  <c r="X40" i="1"/>
  <c r="Z40" i="1" s="1"/>
  <c r="V41" i="1"/>
  <c r="U43" i="1"/>
  <c r="AD43" i="1" s="1"/>
  <c r="U56" i="1"/>
  <c r="U12" i="1"/>
  <c r="V13" i="1"/>
  <c r="U14" i="1"/>
  <c r="AD14" i="1" s="1"/>
  <c r="V15" i="1"/>
  <c r="V17" i="1"/>
  <c r="U18" i="1"/>
  <c r="AD18" i="1" s="1"/>
  <c r="U20" i="1"/>
  <c r="AD20" i="1" s="1"/>
  <c r="U22" i="1"/>
  <c r="AD22" i="1" s="1"/>
  <c r="V23" i="1"/>
  <c r="Z33" i="1"/>
  <c r="X34" i="1"/>
  <c r="Z34" i="1" s="1"/>
  <c r="Z37" i="1"/>
  <c r="T36" i="1"/>
  <c r="V36" i="1" s="1"/>
  <c r="X38" i="1"/>
  <c r="Z38" i="1" s="1"/>
  <c r="X42" i="1"/>
  <c r="U51" i="1"/>
  <c r="U25" i="1"/>
  <c r="AD25" i="1" s="1"/>
  <c r="V26" i="1"/>
  <c r="U27" i="1"/>
  <c r="AD27" i="1" s="1"/>
  <c r="V28" i="1"/>
  <c r="U30" i="1"/>
  <c r="AD30" i="1" s="1"/>
  <c r="V31" i="1"/>
  <c r="V33" i="1"/>
  <c r="U34" i="1"/>
  <c r="AD34" i="1" s="1"/>
  <c r="V35" i="1"/>
  <c r="V37" i="1"/>
  <c r="U38" i="1"/>
  <c r="AD38" i="1" s="1"/>
  <c r="V39" i="1"/>
  <c r="U40" i="1"/>
  <c r="AD40" i="1" s="1"/>
  <c r="Z51" i="1"/>
  <c r="Z50" i="1" s="1"/>
  <c r="X50" i="1"/>
  <c r="X49" i="1" s="1"/>
  <c r="Z49" i="1" s="1"/>
  <c r="Z56" i="1"/>
  <c r="X55" i="1"/>
  <c r="X54" i="1" s="1"/>
  <c r="Z54" i="1" s="1"/>
  <c r="X57" i="1"/>
  <c r="Z57" i="1" s="1"/>
  <c r="Z62" i="1"/>
  <c r="V61" i="1"/>
  <c r="T60" i="1"/>
  <c r="V60" i="1" s="1"/>
  <c r="V66" i="1" s="1"/>
  <c r="V67" i="1" s="1"/>
  <c r="Z65" i="1"/>
  <c r="Z64" i="1" s="1"/>
  <c r="X64" i="1"/>
  <c r="Z70" i="1"/>
  <c r="Z69" i="1" s="1"/>
  <c r="X69" i="1"/>
  <c r="X68" i="1" s="1"/>
  <c r="Z68" i="1" s="1"/>
  <c r="Z75" i="1"/>
  <c r="Z74" i="1" s="1"/>
  <c r="X74" i="1"/>
  <c r="X73" i="1" s="1"/>
  <c r="Z73" i="1" s="1"/>
  <c r="U42" i="1"/>
  <c r="AD42" i="1" s="1"/>
  <c r="V43" i="1"/>
  <c r="U44" i="1"/>
  <c r="AD44" i="1" s="1"/>
  <c r="V45" i="1"/>
  <c r="V51" i="1"/>
  <c r="V56" i="1"/>
  <c r="U57" i="1"/>
  <c r="AD57" i="1" s="1"/>
  <c r="U62" i="1"/>
  <c r="V63" i="1"/>
  <c r="X63" i="1"/>
  <c r="Z63" i="1" s="1"/>
  <c r="V65" i="1"/>
  <c r="V69" i="1"/>
  <c r="V70" i="1"/>
  <c r="V74" i="1"/>
  <c r="V75" i="1"/>
  <c r="U76" i="1"/>
  <c r="AD76" i="1" s="1"/>
  <c r="V62" i="1"/>
  <c r="U63" i="1"/>
  <c r="AD63" i="1" s="1"/>
  <c r="U65" i="1"/>
  <c r="AD65" i="1" s="1"/>
  <c r="U70" i="1"/>
  <c r="U75" i="1"/>
  <c r="V76" i="1"/>
  <c r="AD70" i="1" l="1"/>
  <c r="U71" i="1"/>
  <c r="U72" i="1" s="1"/>
  <c r="U66" i="1"/>
  <c r="U67" i="1" s="1"/>
  <c r="AD62" i="1"/>
  <c r="X61" i="1"/>
  <c r="X60" i="1" s="1"/>
  <c r="Z60" i="1" s="1"/>
  <c r="Z55" i="1"/>
  <c r="U52" i="1"/>
  <c r="U53" i="1" s="1"/>
  <c r="AD51" i="1"/>
  <c r="X36" i="1"/>
  <c r="Z32" i="1"/>
  <c r="U58" i="1"/>
  <c r="U59" i="1" s="1"/>
  <c r="AD56" i="1"/>
  <c r="X16" i="1"/>
  <c r="U77" i="1"/>
  <c r="U78" i="1" s="1"/>
  <c r="AD75" i="1"/>
  <c r="Z61" i="1"/>
  <c r="Z42" i="1"/>
  <c r="Z41" i="1" s="1"/>
  <c r="X41" i="1"/>
  <c r="Z36" i="1"/>
  <c r="X32" i="1"/>
  <c r="U46" i="1"/>
  <c r="AD12" i="1"/>
  <c r="Z25" i="1"/>
  <c r="Z24" i="1" s="1"/>
  <c r="X24" i="1"/>
  <c r="X10" i="1"/>
  <c r="Z10" i="1" s="1"/>
  <c r="T10" i="1"/>
  <c r="Z16" i="1"/>
  <c r="V79" i="1" l="1"/>
  <c r="V80" i="1" s="1"/>
  <c r="V10" i="1"/>
  <c r="V46" i="1" s="1"/>
  <c r="V47" i="1" s="1"/>
  <c r="U79" i="1"/>
  <c r="U80" i="1" s="1"/>
  <c r="U47" i="1"/>
</calcChain>
</file>

<file path=xl/sharedStrings.xml><?xml version="1.0" encoding="utf-8"?>
<sst xmlns="http://schemas.openxmlformats.org/spreadsheetml/2006/main" count="238" uniqueCount="163">
  <si>
    <t>Evaluasi Hasil Renja Tahun 2025</t>
  </si>
  <si>
    <t>TRIWULAN III</t>
  </si>
  <si>
    <t>Kecamatan Mangkutana</t>
  </si>
  <si>
    <t>P</t>
  </si>
  <si>
    <t>No</t>
  </si>
  <si>
    <t>Sasaran</t>
  </si>
  <si>
    <t>Program/Kegiatan</t>
  </si>
  <si>
    <t>Indikator Kinerja Program (outcome)/ Kegiatan (output)</t>
  </si>
  <si>
    <t>Target Akhir Periode Renstra</t>
  </si>
  <si>
    <t>Realisasi Capaian Kinerja Renstra sampai dengan Renja Tahun 2024  (n-2)</t>
  </si>
  <si>
    <t>Target kinerja dan anggaran berjalan tahun 2025 (n-1) yang dievaluasi</t>
  </si>
  <si>
    <t>Realisasi Kinerja Sampai Dengan Triwulan</t>
  </si>
  <si>
    <t>Realisasi Capaian Kinerja dan Anggaran Renja yang dievaluasi (2025)</t>
  </si>
  <si>
    <t>Tingkat Capaian Kinerja dan Realisasi Anggaran Renja Tahun 2025 (%)</t>
  </si>
  <si>
    <t>Realisasi Kinerja dan Anggaran Renstra s/d Tahun 2025(Akhir Tahun Pelaksanaan Renstra Tahun 2025)</t>
  </si>
  <si>
    <t>Tingkat Capaian Kinerja dan Realisasi Anggaran Renstra  s/d tahun 2025 (%)</t>
  </si>
  <si>
    <t>SKPD Penanggungjawab</t>
  </si>
  <si>
    <t>Keterangan</t>
  </si>
  <si>
    <t>I</t>
  </si>
  <si>
    <t>II</t>
  </si>
  <si>
    <t>III</t>
  </si>
  <si>
    <t>IV</t>
  </si>
  <si>
    <t>13=12/7x100%</t>
  </si>
  <si>
    <t>14 = 6 + 12</t>
  </si>
  <si>
    <t>15=14/5 x100%</t>
  </si>
  <si>
    <t>K</t>
  </si>
  <si>
    <t>Rp</t>
  </si>
  <si>
    <t>Semua Bidang</t>
  </si>
  <si>
    <t>PROGRAM PENUNJANG URUSAN PEMERINTAHAN DAERAH KABUPATEN/KOTA</t>
  </si>
  <si>
    <t>Persentase Penunjang Urusan Perangkat Daerah Berjalan Sesuai Standar (%)</t>
  </si>
  <si>
    <t>Perencanaan, Penganggaran, dan Evaluasi Kinerja Perangkat Daerah</t>
  </si>
  <si>
    <t>Persentase Ketercapaian Target Kinerja Perangkat Daerah (%)</t>
  </si>
  <si>
    <t>Penyusunan Dokumen Perencanaan Perangkat Daerah</t>
  </si>
  <si>
    <t>Jumlah dokumen perencanaan perangkat daerah yang disusun (Dokumen)</t>
  </si>
  <si>
    <t>Tidak Ada</t>
  </si>
  <si>
    <t>Koordinasi dan Penyusunan Dokumen RKA-SKPD</t>
  </si>
  <si>
    <t>*Jumlah Dokumen RKA-SKPD dan Laporan Hasil Koordinasi Penyusunan Dokumen RKA-SKPD (Dokumen)</t>
  </si>
  <si>
    <t>Koordinasi dan Penyusunan DPA-SKPD</t>
  </si>
  <si>
    <t>*Jumlah Dokumen DPA-SKPD dan Laporan Hasil Koordinasi Penyusunan Dokumen DPA-SKPD (Dokumen)</t>
  </si>
  <si>
    <t>Evaluasi Kinerja Perangkat Daerah</t>
  </si>
  <si>
    <t>*Jumlah Laporan Evaluasi Kinerja Perangkat Daerah (Laporan)</t>
  </si>
  <si>
    <t>Administrasi Keuangan Perangkat Daerah</t>
  </si>
  <si>
    <t>Persentase Realisasi Anggaran  (%)</t>
  </si>
  <si>
    <t>Penyediaan Gaji dan Tunjangan ASN</t>
  </si>
  <si>
    <t>*Jumlah Orang yang Menerima Gaji dan Tunjangan ASN (Orang/bulan)</t>
  </si>
  <si>
    <t>Koordinasi dan Penyusunan Laporan Keuangan Bulanan/Triwulanan/Semesteran SKPD</t>
  </si>
  <si>
    <t>*Jumlah Laporan Keuangan Bulanan/ Triwulanan/ Semesteran SKPD dan Laporan Koordinasi Penyusunan Laporan Keuangan Bulanan/Triwulanan/Semesteran SKPD (Laporan)</t>
  </si>
  <si>
    <t>Administrasi Barang Milik Daerah pada Perangkat Daerah</t>
  </si>
  <si>
    <t>Persentase Aset Teradministrasi (%)</t>
  </si>
  <si>
    <t>Penatausahaan Barang Milik Daerah pada SKPD</t>
  </si>
  <si>
    <t>Jumlah Laporan Penatausahaan Barang Milik Daerah pada SKPD (Laporan)</t>
  </si>
  <si>
    <t>Administrasi Kepegawaian Perangkat Daerah</t>
  </si>
  <si>
    <t>Persentase Dokumen Kepegawaian Sesuai Standar (%)</t>
  </si>
  <si>
    <t>Pendataan dan Pengolahan Administrasi Kepegawaian</t>
  </si>
  <si>
    <t>*Jumlah Dokumen Pendataan dan Pengolahan Administrasi Kepegawaian (Dokumen)</t>
  </si>
  <si>
    <t>Bimbingan Teknis Implementasi Peraturan Perundang-Undangan</t>
  </si>
  <si>
    <t>*Jumlah Orang yang Mengikuti Bimbingan Teknis Implementasi Peraturan Perundang-Undangan (Orang)</t>
  </si>
  <si>
    <t>Administrasi Umum Perangkat Daerah</t>
  </si>
  <si>
    <t>Persentase Layanan Administrasi Tepat Waktu (%)</t>
  </si>
  <si>
    <t>Penyediaan Komponen Instalasi Listrik/Penerangan Bangunan Kantor</t>
  </si>
  <si>
    <t>*Jumlah Paket Komponen Instalasi Listrik/Penerangan Bangunan Kantor yang Disediakan (Paket)</t>
  </si>
  <si>
    <t>Penyediaan Bahan Logistik Kantor</t>
  </si>
  <si>
    <t>*Jumlah Paket Bahan Logistik Kantor yang Disediakan (Paket)</t>
  </si>
  <si>
    <t>Penyediaan Barang Cetakan dan Penggandaan</t>
  </si>
  <si>
    <t>*Jumlah Paket Barang Cetakan dan Penggandaan yang Disediakan (Paket)</t>
  </si>
  <si>
    <t>Penyediaan Bahan Bacaan dan Peraturan Perundang-undangan</t>
  </si>
  <si>
    <t>Tersedianya bahan Bacaan dan Peraturan Perundang-Undangan (Jenis)</t>
  </si>
  <si>
    <t>*Jumlah Dokumen Bahan Bacaan dan Peraturan Perundang-Undangan yang Disediakan (Dokumen)</t>
  </si>
  <si>
    <t>Fasilitasi Kunjungan Tamu</t>
  </si>
  <si>
    <t>*Jumlah Laporan Fasilitasi Kunjungan Tamu (Laporan)</t>
  </si>
  <si>
    <t>Penyelenggaraan Rapat Koordinasi dan Konsultasi SKPD</t>
  </si>
  <si>
    <t>*Jumlah Laporan Penyelenggaraan Rapat Koordinasi dan Konsultasi SKPD (Laporan)</t>
  </si>
  <si>
    <t>Pengadaan Barang Milik Daerah Penunjang Urusan Pemerintah Daerah</t>
  </si>
  <si>
    <t>Persentase Kesesuaian Pengadaan Barang dengan Rencana Kebutuhan (%)</t>
  </si>
  <si>
    <t>Pengadaan Mebel</t>
  </si>
  <si>
    <t>*Jumlah Paket Mebel yang Disediakan (Unit)</t>
  </si>
  <si>
    <t>Pengadaan Peralatan dan Mesin Lainnya</t>
  </si>
  <si>
    <t>*Jumlah Unit Peralatan dan Mesin Lainnya yang Disediakan (Unit)</t>
  </si>
  <si>
    <t>Pengadaan Sarana dan Prasarana Gedung Kantor atau Bangunan Lainnya</t>
  </si>
  <si>
    <t>*Jumlah Unit Sarana dan Prasarana Gedung Kantor atau Bangunan Lainnya yang Disediakan (Unit)</t>
  </si>
  <si>
    <t>Penyediaan Jasa Penunjang Urusan Pemerintahan Daerah</t>
  </si>
  <si>
    <t>Persentase Penyediaan Jasa sesuai Kebutuhan  (%)</t>
  </si>
  <si>
    <t>Penyediaan Jasa Surat Menyurat</t>
  </si>
  <si>
    <t>*Jumlah Laporan Penyediaan Jasa Surat Menyurat (Laporan)</t>
  </si>
  <si>
    <t>Penyediaan Jasa Komunikasi, Sumber Daya Air dan Listrik</t>
  </si>
  <si>
    <t>*Jumlah Laporan Penyediaan Jasa Komunikasi, Sumber Daya Air dan Listrik yang Disediakan (Laporan)</t>
  </si>
  <si>
    <t>Penyediaan Jasa Peralatan dan Perlengkapan Kantor</t>
  </si>
  <si>
    <t>*Jumlah Laporan Penyediaan Jasa Peralatan dan Perlengkapan Kantor yang Disediakan (Laporan)</t>
  </si>
  <si>
    <t>Penyediaan Jasa Pelayanan Umum Kantor</t>
  </si>
  <si>
    <t>*Jumlah Laporan Penyediaan Jasa Pelayanan Umum Kantor yang Disediakan (Laporan)</t>
  </si>
  <si>
    <t>Pemeliharaan Barang Milik Daerah Penunjang Urusan Pemerintahan Daerah</t>
  </si>
  <si>
    <t>Persentase Barang Dipelihara secara Berkala (%)</t>
  </si>
  <si>
    <t>Penyediaan Jasa Pemeliharaan, Biaya Pemeliharaan, Pajak dan Perizinan Kendaraan Dinas Operasional atau Lapangan</t>
  </si>
  <si>
    <t>*Jumlah Kendaraan Dinas Operasional atau Lapangan yang Dipelihara dan dibayarkan Pajak dan Perizinannya (Unit)</t>
  </si>
  <si>
    <t>Pemeliharaan Peralatan dan Mesin Lainnya</t>
  </si>
  <si>
    <t>*Jumlah Peralatan dan Mesin Lainnya yang Dipelihara (Unit)</t>
  </si>
  <si>
    <t>Pemeliharaan/Rehabilitasi Gedung Kantor dan Bangunan Lainnya</t>
  </si>
  <si>
    <t>*Jumlah Gedung Kantor dan Bangunan Lainnya yang Dipelihara/Direhabilitasi (Unit)</t>
  </si>
  <si>
    <t>Pemeliharaan/Rehabilitasi Sarana dan Prasarana Gedung Kantor atau Bangunan Lainnya</t>
  </si>
  <si>
    <t>*Jumlah Sarana dan Prasarana Gedung Kantor atau Bangunan Lainnya yang Dipelihara/Direhabilitasi (Unit)</t>
  </si>
  <si>
    <t>Rata-Rata Capaian Kinerja (%)</t>
  </si>
  <si>
    <t>Predikat Kinerja</t>
  </si>
  <si>
    <t>KECAMATAN</t>
  </si>
  <si>
    <t>PROGRAM PENYELENGGARAAN PEMERINTAHAN DAN PELAYANAN PUBLIK</t>
  </si>
  <si>
    <t>Persentase capaian kinerja peningkatan penyelenggaraan pemerintahan dan pelayanan publik (%)</t>
  </si>
  <si>
    <t>Pelaksanaan Urusan Pemerintahan yang Dilimpahkan kepada Camat</t>
  </si>
  <si>
    <t>Persentase urusan pemerintahan yang dilimpahkan kepada camat yang dilaksanakan (%)</t>
  </si>
  <si>
    <t>Pelaksanaan Urusan Pemerintahan yang terkait dengan Pelayanan Perizinan Non Usaha</t>
  </si>
  <si>
    <t>*Jumlah Dokumen Non Perizinan Usaha yang Dilaksanakan (Dokumen)</t>
  </si>
  <si>
    <t>PROGRAM PEMBERDAYAAN MASYARAKAT DESA DAN KELURAHAN</t>
  </si>
  <si>
    <t>Persentase Capaian Kinerja Pemberdayaan masyarakat Desa dan Kelurahan (%)</t>
  </si>
  <si>
    <t>Koordinasi Kegiatan Pemberdayaan Desa</t>
  </si>
  <si>
    <t>Persentase Koordinasi Kegiatan Pemberdayaan Desa yang Dilaksanakan (%)</t>
  </si>
  <si>
    <t>Peningkatan Partisipasi Masyarakat dalam Forum Musyawarah Perencanaan Pembangunan di Desa</t>
  </si>
  <si>
    <t>*Jumlah Lembaga Kemasyarakatan yang Berpartisipasi dalam Forum Musyawarah Perencanaan Pembangunan di Desa (Lembaga Kemasyarakatan)</t>
  </si>
  <si>
    <t>Peningkatan Efektifitas Kegiatan Pemberdayaan Masyarakat di Wilayah Kecamatan</t>
  </si>
  <si>
    <t>*Jumlah Laporan Peningkatan Efektivitas Kegiatan Pemberdayaan Masyarakat di Wilayah Kecamatan (Laporan)</t>
  </si>
  <si>
    <t>PROGRAM KOORDINASI KETENTRAMAN DAN KETERTIBAN UMUM</t>
  </si>
  <si>
    <t>Persentase Rata-rata capaian kinerja pelayanan Ketentraman dan ketertiban umum (%)</t>
  </si>
  <si>
    <t>Koordinasi Upaya Penyelenggaraan Ketenteraman dan Ketertiban Umum</t>
  </si>
  <si>
    <t>Persentase Koordinasi Upaya Penyelenggaraan Ketenteraman dan Ketertiban Umum yang Dilaksanakan  (%)</t>
  </si>
  <si>
    <t>Sinergitas dengan Kepolisian Negara Republik Indonesia, Tentara Nasional Indonesia dan Instansi Vertikal di Wilayah Kecamatan</t>
  </si>
  <si>
    <t>*Jumlah Laporan Hasil Sinergitas dengan Kepolisian Negara Republik Indonesia, Tentara Nasional Indonesia dan Instansi Vertikal di Wilayah Kecamatan (Laporan)</t>
  </si>
  <si>
    <t>Harmonisasi Hubungan Dengan Tokoh Agama dan Tokoh Masyarakat</t>
  </si>
  <si>
    <t>*Jumlah Laporan Pelaksanaan Harmonisasi Hubungan dengan Tokoh Agama dan Tokoh Masyarakat (Laporan)</t>
  </si>
  <si>
    <t>Koordinasi Penerapan dan Penegakan Peraturan Daerah dan Peraturan Kepala Daerah</t>
  </si>
  <si>
    <t>Persentase Pelaksanaan Koordinasi Penerapan Penegakan Perda dan Perkada (%)</t>
  </si>
  <si>
    <t>Koordinasi/Sinergi Dengan Perangkat Daerah yang Tugas dan Fungsinya di Bidang Penegakan Peraturan Perundang-Undangan dan/atau Kepolisian Negara Republik Indonesia</t>
  </si>
  <si>
    <t>*Jumlah Laporan Koordinasi/Sinergi dengan Perangkat Daerah yang Tugas dan Fungsinya di Bidang Penegakan Peraturan Perundang-Undangan dan/atau Kepolisian Negara Republik Indonesia (Laporan)</t>
  </si>
  <si>
    <t>PROGRAM PENYELENGGARAAN URUSAN PEMERINTAHAN UMUM</t>
  </si>
  <si>
    <t>Persentase Capaian Kinerja Penyelenggaran Pemerintahan Umum kecamatan (%)</t>
  </si>
  <si>
    <t>Penyelenggaraan Urusan Pemerintahan Umum sesuai Penugasan Kepala Daerah</t>
  </si>
  <si>
    <t>Persentase Rekomendasi Forum Koordinasi Pimpinan Kecamatan yang Ditindaklanjuti  (%)</t>
  </si>
  <si>
    <t>Pelaksanaan Tugas Forum Koordinasi Pimpinan di Kecamatan</t>
  </si>
  <si>
    <t>*Jumlah Dokumen Tugas Forum Koordinasi Pimpinan di Kecamatan (Dokumen)</t>
  </si>
  <si>
    <t>PROGRAM PEMBINAAN DAN PENGAWASAN PEMERINTAHAN DESA</t>
  </si>
  <si>
    <t>Persentase penyelengaraan pemerintahan desa yang berjalan sesuai standar dan ketentuan perundangan yang berlaku (%)</t>
  </si>
  <si>
    <t>Fasilitasi, Rekomendasi dan Koordinasi Pembinaan dan Pengawasan Pemerintahan Desa</t>
  </si>
  <si>
    <t>Persentase Fasilitasi, Rekomendasi dan Koordinasi Pembinaan dan Pengawasan Pemerintahan Desa yang Dilaksanakan (%)</t>
  </si>
  <si>
    <t>Fasilitasi Penyusunan Peraturan Desa dan Peraturan Kepala Desa</t>
  </si>
  <si>
    <t>*Jumlah Dokumen yang Difasilitasi dalam rangka Penyusunan Peraturan Desa dan Peraturan Kepala Desa (Dokumen)</t>
  </si>
  <si>
    <t>Koordinasi Pelaksanaan Pembangunan Kawasan Perdesaan di Wilayah Kecamatan</t>
  </si>
  <si>
    <t>*Jumlah Laporan Hasil Koordinasi Pelaksanaan Pembangunan Kawasan Perdesaan di Wilayah Kecamatan (Laporan)</t>
  </si>
  <si>
    <t>TOTAL RATA-RATA CAPAIAN KINERJA DAN ANGGARAN DARI SELURUH PROGRAM</t>
  </si>
  <si>
    <t>PREDIKAT KINERJA DARI SELURUH PROGRAM</t>
  </si>
  <si>
    <t>Faktor pendorong keberhasilan pencapaian kinerja :</t>
  </si>
  <si>
    <t xml:space="preserve">Faktor penghambat pencapaian kinerja : </t>
  </si>
  <si>
    <t>Tindak lanjut yang diperlukan dalam triwulan berikutnya*):</t>
  </si>
  <si>
    <t xml:space="preserve">Tindak lanjut yang diperlukan dalam RKPD berikutnya**): </t>
  </si>
  <si>
    <t>No.</t>
  </si>
  <si>
    <t xml:space="preserve">INTERVAL NILAI REALISASI KINERJA </t>
  </si>
  <si>
    <t xml:space="preserve">KRITERIA PENILAIAN REALISASI KINERJA </t>
  </si>
  <si>
    <r>
      <rPr>
        <sz val="10"/>
        <color rgb="FF000000"/>
        <rFont val="Arial Narrow"/>
      </rPr>
      <t xml:space="preserve">91% </t>
    </r>
    <r>
      <rPr>
        <sz val="12"/>
        <color rgb="FF000000"/>
        <rFont val="Arial Narrow"/>
      </rPr>
      <t>≤</t>
    </r>
    <r>
      <rPr>
        <sz val="10"/>
        <color rgb="FF000000"/>
        <rFont val="Arial Narrow"/>
      </rPr>
      <t xml:space="preserve"> 100%</t>
    </r>
  </si>
  <si>
    <t>Sangat tinggi</t>
  </si>
  <si>
    <r>
      <rPr>
        <sz val="10"/>
        <color rgb="FF000000"/>
        <rFont val="Arial Narrow"/>
      </rPr>
      <t xml:space="preserve">76% </t>
    </r>
    <r>
      <rPr>
        <sz val="12"/>
        <color rgb="FF000000"/>
        <rFont val="Arial Narrow"/>
      </rPr>
      <t xml:space="preserve">≤ </t>
    </r>
    <r>
      <rPr>
        <sz val="10"/>
        <color rgb="FF000000"/>
        <rFont val="Arial Narrow"/>
      </rPr>
      <t xml:space="preserve">90% </t>
    </r>
  </si>
  <si>
    <t>Tinggi</t>
  </si>
  <si>
    <r>
      <rPr>
        <sz val="10"/>
        <color rgb="FF000000"/>
        <rFont val="Arial Narrow"/>
      </rPr>
      <t xml:space="preserve">66% </t>
    </r>
    <r>
      <rPr>
        <sz val="12"/>
        <color rgb="FF000000"/>
        <rFont val="Arial Narrow"/>
      </rPr>
      <t xml:space="preserve">≤ </t>
    </r>
    <r>
      <rPr>
        <sz val="10"/>
        <color rgb="FF000000"/>
        <rFont val="Arial Narrow"/>
      </rPr>
      <t>75%</t>
    </r>
  </si>
  <si>
    <t>Sedang</t>
  </si>
  <si>
    <r>
      <rPr>
        <sz val="10"/>
        <color rgb="FF000000"/>
        <rFont val="Arial Narrow"/>
      </rPr>
      <t xml:space="preserve">51% </t>
    </r>
    <r>
      <rPr>
        <sz val="12"/>
        <color rgb="FF000000"/>
        <rFont val="Arial Narrow"/>
      </rPr>
      <t xml:space="preserve">≤ </t>
    </r>
    <r>
      <rPr>
        <sz val="10"/>
        <color rgb="FF000000"/>
        <rFont val="Arial Narrow"/>
      </rPr>
      <t>65%</t>
    </r>
  </si>
  <si>
    <t>Rendah</t>
  </si>
  <si>
    <r>
      <rPr>
        <sz val="12"/>
        <color rgb="FF000000"/>
        <rFont val="Arial Narrow"/>
      </rPr>
      <t>≤</t>
    </r>
    <r>
      <rPr>
        <sz val="10"/>
        <color rgb="FF000000"/>
        <rFont val="Arial Narrow"/>
      </rPr>
      <t xml:space="preserve"> 50%</t>
    </r>
  </si>
  <si>
    <t>Sangat Rendah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</si>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</sst>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 x14ac:knownFonts="1">
    <font>
      <sz val="11"/>
      <color rgb="FF000000"/>
      <name val="Calibri"/>
    </font>
    <font>
      <sz val="11"/>
      <color rgb="FF000000"/>
      <name val="Arial Narrow"/>
    </font>
    <font>
      <sz val="11"/>
      <color rgb="FFFFFFFF"/>
      <name val="Arial Narrow"/>
    </font>
    <font>
      <b/>
      <sz val="10"/>
      <color rgb="FF000000"/>
      <name val="Arial Narrow"/>
    </font>
    <font>
      <b/>
      <sz val="11"/>
      <color rgb="FF000000"/>
      <name val="Arial Narrow"/>
    </font>
    <font>
      <sz val="8"/>
      <color rgb="FF000000"/>
      <name val="Arial Narrow"/>
    </font>
    <font>
      <sz val="7"/>
      <color rgb="FF000000"/>
      <name val="Arial Narrow"/>
    </font>
    <font>
      <sz val="8"/>
      <color rgb="FF000000"/>
      <name val="Bookman Old Style"/>
    </font>
    <font>
      <sz val="10"/>
      <color rgb="FF000000"/>
      <name val="Arial Narrow"/>
    </font>
    <font>
      <sz val="12"/>
      <color rgb="FF000000"/>
      <name val="Arial Narrow"/>
    </font>
    <font>
      <sz val="9"/>
      <color rgb="FF000000"/>
      <name val="Arial Narrow"/>
    </font>
    <font>
      <b/>
      <sz val="8"/>
      <color rgb="FF000000"/>
      <name val="Arial Narrow"/>
    </font>
  </fonts>
  <fills count="10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2DBDB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8FA4A"/>
        <bgColor rgb="FF000000"/>
      </patternFill>
    </fill>
    <fill>
      <patternFill patternType="solid">
        <fgColor rgb="FFCBF9C9"/>
        <bgColor rgb="FF000000"/>
      </patternFill>
    </fill>
    <fill>
      <patternFill patternType="solid">
        <fgColor rgb="FFCBF9C9"/>
        <bgColor rgb="FFFFFFFF"/>
      </patternFill>
    </fill>
    <fill>
      <patternFill patternType="solid">
        <fgColor rgb="FFD0E8FD"/>
        <bgColor rgb="FF000000"/>
      </patternFill>
    </fill>
    <fill>
      <patternFill patternType="solid">
        <fgColor rgb="FFD0E8FD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0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0" xfId="0" applyFont="1" applyFill="1"/>
    <xf numFmtId="0" fontId="7" fillId="2" borderId="9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0" fontId="5" fillId="2" borderId="4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10" fontId="4" fillId="2" borderId="4" xfId="0" applyNumberFormat="1" applyFont="1" applyFill="1" applyBorder="1" applyAlignment="1">
      <alignment horizontal="right" wrapText="1"/>
    </xf>
    <xf numFmtId="2" fontId="4" fillId="2" borderId="4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14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top" wrapText="1"/>
    </xf>
    <xf numFmtId="10" fontId="5" fillId="3" borderId="4" xfId="0" applyNumberFormat="1" applyFont="1" applyFill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wrapText="1"/>
    </xf>
    <xf numFmtId="0" fontId="1" fillId="2" borderId="14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right"/>
    </xf>
    <xf numFmtId="0" fontId="1" fillId="2" borderId="8" xfId="0" applyFont="1" applyFill="1" applyBorder="1" applyAlignment="1">
      <alignment wrapText="1"/>
    </xf>
    <xf numFmtId="0" fontId="1" fillId="2" borderId="15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7" fillId="2" borderId="6" xfId="0" applyFont="1" applyFill="1" applyBorder="1"/>
    <xf numFmtId="0" fontId="11" fillId="6" borderId="4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center" wrapText="1"/>
    </xf>
    <xf numFmtId="2" fontId="5" fillId="7" borderId="4" xfId="0" applyNumberFormat="1" applyFont="1" applyFill="1" applyBorder="1" applyAlignment="1">
      <alignment horizontal="right" vertical="center" wrapText="1"/>
    </xf>
    <xf numFmtId="164" fontId="5" fillId="7" borderId="4" xfId="0" applyNumberFormat="1" applyFont="1" applyFill="1" applyBorder="1" applyAlignment="1">
      <alignment horizontal="right" vertical="center" wrapText="1"/>
    </xf>
    <xf numFmtId="0" fontId="5" fillId="6" borderId="4" xfId="0" applyFont="1" applyFill="1" applyBorder="1" applyAlignment="1">
      <alignment horizontal="right" vertical="center" wrapText="1"/>
    </xf>
    <xf numFmtId="164" fontId="5" fillId="6" borderId="4" xfId="0" applyNumberFormat="1" applyFont="1" applyFill="1" applyBorder="1" applyAlignment="1">
      <alignment horizontal="right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10" fontId="5" fillId="6" borderId="4" xfId="0" applyNumberFormat="1" applyFont="1" applyFill="1" applyBorder="1" applyAlignment="1">
      <alignment horizontal="right" vertical="center" wrapText="1"/>
    </xf>
    <xf numFmtId="10" fontId="5" fillId="7" borderId="4" xfId="0" applyNumberFormat="1" applyFont="1" applyFill="1" applyBorder="1" applyAlignment="1">
      <alignment horizontal="center" vertical="center" wrapText="1"/>
    </xf>
    <xf numFmtId="10" fontId="5" fillId="7" borderId="5" xfId="0" applyNumberFormat="1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top" wrapText="1"/>
    </xf>
    <xf numFmtId="0" fontId="5" fillId="8" borderId="4" xfId="0" applyFont="1" applyFill="1" applyBorder="1" applyAlignment="1">
      <alignment horizontal="left" vertical="center" wrapText="1"/>
    </xf>
    <xf numFmtId="2" fontId="5" fillId="9" borderId="4" xfId="0" applyNumberFormat="1" applyFont="1" applyFill="1" applyBorder="1" applyAlignment="1">
      <alignment horizontal="right" vertical="center" wrapText="1"/>
    </xf>
    <xf numFmtId="164" fontId="5" fillId="9" borderId="4" xfId="0" applyNumberFormat="1" applyFont="1" applyFill="1" applyBorder="1" applyAlignment="1">
      <alignment horizontal="right" vertical="center" wrapText="1"/>
    </xf>
    <xf numFmtId="0" fontId="5" fillId="8" borderId="4" xfId="0" applyFont="1" applyFill="1" applyBorder="1" applyAlignment="1">
      <alignment horizontal="right" vertical="center" wrapText="1"/>
    </xf>
    <xf numFmtId="164" fontId="5" fillId="8" borderId="4" xfId="0" applyNumberFormat="1" applyFont="1" applyFill="1" applyBorder="1" applyAlignment="1">
      <alignment horizontal="right" vertical="center" wrapText="1"/>
    </xf>
    <xf numFmtId="164" fontId="5" fillId="8" borderId="4" xfId="0" applyNumberFormat="1" applyFont="1" applyFill="1" applyBorder="1" applyAlignment="1">
      <alignment horizontal="center" vertical="center" wrapText="1"/>
    </xf>
    <xf numFmtId="10" fontId="5" fillId="8" borderId="4" xfId="0" applyNumberFormat="1" applyFont="1" applyFill="1" applyBorder="1" applyAlignment="1">
      <alignment horizontal="right" vertical="center" wrapText="1"/>
    </xf>
    <xf numFmtId="10" fontId="5" fillId="9" borderId="4" xfId="0" applyNumberFormat="1" applyFont="1" applyFill="1" applyBorder="1" applyAlignment="1">
      <alignment horizontal="center" vertical="center" wrapText="1"/>
    </xf>
    <xf numFmtId="10" fontId="5" fillId="9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164" fontId="5" fillId="3" borderId="4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right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right" vertical="center" wrapText="1"/>
    </xf>
    <xf numFmtId="10" fontId="5" fillId="3" borderId="4" xfId="0" applyNumberFormat="1" applyFont="1" applyFill="1" applyBorder="1" applyAlignment="1">
      <alignment horizontal="center" vertical="center" wrapText="1"/>
    </xf>
    <xf numFmtId="10" fontId="5" fillId="3" borderId="5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81</xdr:row>
      <xdr:rowOff>0</xdr:rowOff>
    </xdr:from>
    <xdr:ext cx="1143000" cy="1143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3"/>
  <sheetViews>
    <sheetView tabSelected="1" workbookViewId="0">
      <selection sqref="A1:Z1"/>
    </sheetView>
  </sheetViews>
  <sheetFormatPr defaultColWidth="9.140625" defaultRowHeight="16.5" x14ac:dyDescent="0.3"/>
  <cols>
    <col min="1" max="1" width="5.42578125" style="1" customWidth="1"/>
    <col min="2" max="2" width="17.85546875" style="1" customWidth="1"/>
    <col min="3" max="3" width="17.7109375" style="1" customWidth="1"/>
    <col min="4" max="4" width="14.85546875" style="1" customWidth="1"/>
    <col min="5" max="9" width="9.140625" style="1"/>
    <col min="10" max="10" width="11.28515625" style="1" customWidth="1"/>
    <col min="11" max="26" width="9.140625" style="1"/>
    <col min="27" max="27" width="41.140625" style="2" customWidth="1"/>
    <col min="28" max="28" width="73" style="2" customWidth="1"/>
    <col min="29" max="30" width="9.140625" style="1"/>
    <col min="31" max="33" width="9.140625" style="3"/>
    <col min="34" max="34" width="9.140625" style="1"/>
  </cols>
  <sheetData>
    <row r="1" spans="1:32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32" x14ac:dyDescent="0.3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32" x14ac:dyDescent="0.3">
      <c r="A3" s="78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32" ht="14.65" customHeight="1" x14ac:dyDescent="0.3">
      <c r="Z4" s="1" t="s">
        <v>3</v>
      </c>
    </row>
    <row r="5" spans="1:32" ht="55.9" customHeight="1" x14ac:dyDescent="0.3">
      <c r="A5" s="4" t="s">
        <v>4</v>
      </c>
      <c r="B5" s="5" t="s">
        <v>5</v>
      </c>
      <c r="C5" s="5" t="s">
        <v>6</v>
      </c>
      <c r="D5" s="5" t="s">
        <v>7</v>
      </c>
      <c r="E5" s="79" t="s">
        <v>8</v>
      </c>
      <c r="F5" s="79"/>
      <c r="G5" s="79" t="s">
        <v>9</v>
      </c>
      <c r="H5" s="79"/>
      <c r="I5" s="79" t="s">
        <v>10</v>
      </c>
      <c r="J5" s="79"/>
      <c r="K5" s="79" t="s">
        <v>11</v>
      </c>
      <c r="L5" s="79"/>
      <c r="M5" s="79"/>
      <c r="N5" s="79"/>
      <c r="O5" s="79"/>
      <c r="P5" s="79"/>
      <c r="Q5" s="79"/>
      <c r="R5" s="79"/>
      <c r="S5" s="79" t="s">
        <v>12</v>
      </c>
      <c r="T5" s="79"/>
      <c r="U5" s="80" t="s">
        <v>13</v>
      </c>
      <c r="V5" s="80"/>
      <c r="W5" s="79" t="s">
        <v>14</v>
      </c>
      <c r="X5" s="79"/>
      <c r="Y5" s="79" t="s">
        <v>15</v>
      </c>
      <c r="Z5" s="81"/>
      <c r="AA5" s="38" t="s">
        <v>16</v>
      </c>
      <c r="AB5" s="39" t="s">
        <v>17</v>
      </c>
    </row>
    <row r="6" spans="1:32" x14ac:dyDescent="0.3">
      <c r="A6" s="6"/>
      <c r="B6" s="7"/>
      <c r="C6" s="8"/>
      <c r="D6" s="8"/>
      <c r="E6" s="82"/>
      <c r="F6" s="82"/>
      <c r="G6" s="83"/>
      <c r="H6" s="84"/>
      <c r="I6" s="85"/>
      <c r="J6" s="85"/>
      <c r="K6" s="82" t="s">
        <v>18</v>
      </c>
      <c r="L6" s="82"/>
      <c r="M6" s="82" t="s">
        <v>19</v>
      </c>
      <c r="N6" s="82"/>
      <c r="O6" s="82" t="s">
        <v>20</v>
      </c>
      <c r="P6" s="82"/>
      <c r="Q6" s="82" t="s">
        <v>21</v>
      </c>
      <c r="R6" s="82"/>
      <c r="S6" s="83"/>
      <c r="T6" s="84"/>
      <c r="U6" s="82"/>
      <c r="V6" s="82"/>
      <c r="W6" s="85"/>
      <c r="X6" s="85"/>
      <c r="Y6" s="85"/>
      <c r="Z6" s="86"/>
      <c r="AA6" s="40"/>
      <c r="AB6" s="41"/>
    </row>
    <row r="7" spans="1:32" ht="15" customHeight="1" x14ac:dyDescent="0.3">
      <c r="A7" s="98">
        <v>1</v>
      </c>
      <c r="B7" s="80">
        <v>2</v>
      </c>
      <c r="C7" s="80">
        <v>3</v>
      </c>
      <c r="D7" s="80">
        <v>4</v>
      </c>
      <c r="E7" s="82">
        <v>5</v>
      </c>
      <c r="F7" s="82"/>
      <c r="G7" s="87">
        <v>6</v>
      </c>
      <c r="H7" s="87"/>
      <c r="I7" s="82">
        <v>7</v>
      </c>
      <c r="J7" s="82"/>
      <c r="K7" s="82">
        <v>8</v>
      </c>
      <c r="L7" s="82"/>
      <c r="M7" s="82">
        <v>9</v>
      </c>
      <c r="N7" s="82"/>
      <c r="O7" s="82">
        <v>10</v>
      </c>
      <c r="P7" s="82"/>
      <c r="Q7" s="82">
        <v>11</v>
      </c>
      <c r="R7" s="82"/>
      <c r="S7" s="87">
        <v>12</v>
      </c>
      <c r="T7" s="87"/>
      <c r="U7" s="87" t="s">
        <v>22</v>
      </c>
      <c r="V7" s="87"/>
      <c r="W7" s="82" t="s">
        <v>23</v>
      </c>
      <c r="X7" s="82"/>
      <c r="Y7" s="82" t="s">
        <v>24</v>
      </c>
      <c r="Z7" s="82"/>
      <c r="AA7" s="42">
        <v>16</v>
      </c>
      <c r="AB7" s="43">
        <v>17</v>
      </c>
    </row>
    <row r="8" spans="1:32" x14ac:dyDescent="0.3">
      <c r="A8" s="98"/>
      <c r="B8" s="80"/>
      <c r="C8" s="80"/>
      <c r="D8" s="80"/>
      <c r="E8" s="9" t="s">
        <v>25</v>
      </c>
      <c r="F8" s="9" t="s">
        <v>26</v>
      </c>
      <c r="G8" s="9" t="s">
        <v>25</v>
      </c>
      <c r="H8" s="9" t="s">
        <v>26</v>
      </c>
      <c r="I8" s="9" t="s">
        <v>25</v>
      </c>
      <c r="J8" s="9" t="s">
        <v>26</v>
      </c>
      <c r="K8" s="9" t="s">
        <v>25</v>
      </c>
      <c r="L8" s="9" t="s">
        <v>26</v>
      </c>
      <c r="M8" s="9" t="s">
        <v>25</v>
      </c>
      <c r="N8" s="9" t="s">
        <v>26</v>
      </c>
      <c r="O8" s="9" t="s">
        <v>25</v>
      </c>
      <c r="P8" s="9" t="s">
        <v>26</v>
      </c>
      <c r="Q8" s="9" t="s">
        <v>25</v>
      </c>
      <c r="R8" s="9" t="s">
        <v>26</v>
      </c>
      <c r="S8" s="9" t="s">
        <v>25</v>
      </c>
      <c r="T8" s="9" t="s">
        <v>26</v>
      </c>
      <c r="U8" s="9" t="s">
        <v>25</v>
      </c>
      <c r="V8" s="9" t="s">
        <v>26</v>
      </c>
      <c r="W8" s="9" t="s">
        <v>25</v>
      </c>
      <c r="X8" s="9" t="s">
        <v>26</v>
      </c>
      <c r="Y8" s="9" t="s">
        <v>25</v>
      </c>
      <c r="Z8" s="44" t="s">
        <v>26</v>
      </c>
      <c r="AA8" s="45"/>
      <c r="AB8" s="45"/>
    </row>
    <row r="9" spans="1:32" x14ac:dyDescent="0.3">
      <c r="A9" s="10"/>
      <c r="B9" s="11"/>
      <c r="C9" s="99" t="s">
        <v>27</v>
      </c>
      <c r="D9" s="100"/>
      <c r="E9" s="101"/>
      <c r="F9" s="102"/>
      <c r="G9" s="101"/>
      <c r="H9" s="102"/>
      <c r="I9" s="103"/>
      <c r="J9" s="104"/>
      <c r="K9" s="105"/>
      <c r="L9" s="105"/>
      <c r="M9" s="105"/>
      <c r="N9" s="105"/>
      <c r="O9" s="105"/>
      <c r="P9" s="105"/>
      <c r="Q9" s="105"/>
      <c r="R9" s="105"/>
      <c r="S9" s="104"/>
      <c r="T9" s="104"/>
      <c r="U9" s="106"/>
      <c r="V9" s="106"/>
      <c r="W9" s="101"/>
      <c r="X9" s="102"/>
      <c r="Y9" s="107"/>
      <c r="Z9" s="108"/>
      <c r="AA9" s="45"/>
      <c r="AB9" s="45"/>
    </row>
    <row r="10" spans="1:32" ht="63.75" x14ac:dyDescent="0.3">
      <c r="A10" s="10"/>
      <c r="B10" s="11"/>
      <c r="C10" s="57" t="s">
        <v>28</v>
      </c>
      <c r="D10" s="58" t="s">
        <v>29</v>
      </c>
      <c r="E10" s="59">
        <v>100</v>
      </c>
      <c r="F10" s="60">
        <f>0+F11+F16+F19+F21+F24+F32+F36+F41</f>
        <v>16407905356</v>
      </c>
      <c r="G10" s="59">
        <v>100</v>
      </c>
      <c r="H10" s="60">
        <f>0+H11+H16+H19+H21+H24+H32+H36+H41</f>
        <v>2759875678</v>
      </c>
      <c r="I10" s="61">
        <v>100</v>
      </c>
      <c r="J10" s="62">
        <f>0+J11+J16+J19+J21+J24+J32+J36+J41</f>
        <v>2873283457</v>
      </c>
      <c r="K10" s="63">
        <v>0</v>
      </c>
      <c r="L10" s="63">
        <f>0+L11+L16+L19+L21+L24+L32+L36+L41</f>
        <v>591132378</v>
      </c>
      <c r="M10" s="63">
        <v>0</v>
      </c>
      <c r="N10" s="63">
        <f>0+N11+N16+N19+N21+N24+N32+N36+N41</f>
        <v>670746783</v>
      </c>
      <c r="O10" s="63">
        <v>0</v>
      </c>
      <c r="P10" s="63">
        <f>0+P11+P16+P19+P21+P24+P32+P36+P41</f>
        <v>575321094</v>
      </c>
      <c r="Q10" s="63"/>
      <c r="R10" s="63">
        <f>0+R11+R16+R19+R21+R24+R32+R36+R41</f>
        <v>0</v>
      </c>
      <c r="S10" s="62">
        <v>63.37</v>
      </c>
      <c r="T10" s="62">
        <f>0+T11+T16+T19+T21+T24+T32+T36+T41</f>
        <v>1837200255</v>
      </c>
      <c r="U10" s="64">
        <f>IFERROR(S10/I10,0)</f>
        <v>0.63369999999999993</v>
      </c>
      <c r="V10" s="64">
        <f>IFERROR(T10/J10,0)</f>
        <v>0.63940793955575259</v>
      </c>
      <c r="W10" s="59" t="s">
        <v>162</v>
      </c>
      <c r="X10" s="60">
        <f>0+X11+X16+X19+X21+X24+X32+X36+X41</f>
        <v>4597075933</v>
      </c>
      <c r="Y10" s="65"/>
      <c r="Z10" s="66">
        <f>IFERROR(X10/F10,0)</f>
        <v>0.28017445452407813</v>
      </c>
      <c r="AA10" s="45" t="s">
        <v>2</v>
      </c>
      <c r="AB10" s="45"/>
    </row>
    <row r="11" spans="1:32" ht="51" x14ac:dyDescent="0.3">
      <c r="A11" s="10"/>
      <c r="B11" s="11"/>
      <c r="C11" s="67" t="s">
        <v>30</v>
      </c>
      <c r="D11" s="68" t="s">
        <v>31</v>
      </c>
      <c r="E11" s="69"/>
      <c r="F11" s="70">
        <f>0+F12+F13+F14+F15</f>
        <v>205913500</v>
      </c>
      <c r="G11" s="69"/>
      <c r="H11" s="70">
        <f>0+H12+H13+H14+H15</f>
        <v>23901250</v>
      </c>
      <c r="I11" s="71">
        <v>100</v>
      </c>
      <c r="J11" s="72">
        <f>0+J12+J13+J14+J15</f>
        <v>32603700</v>
      </c>
      <c r="K11" s="73">
        <v>23.53</v>
      </c>
      <c r="L11" s="73">
        <f>0+L12+L13+L14+L15</f>
        <v>6691300</v>
      </c>
      <c r="M11" s="73">
        <v>47.06</v>
      </c>
      <c r="N11" s="73">
        <f>0+N12+N13+N14+N15</f>
        <v>4200000</v>
      </c>
      <c r="O11" s="73">
        <v>76.47</v>
      </c>
      <c r="P11" s="73">
        <f>0+P12+P13+P14+P15</f>
        <v>8379500</v>
      </c>
      <c r="Q11" s="73"/>
      <c r="R11" s="73">
        <f>0+R12+R13+R14+R15</f>
        <v>0</v>
      </c>
      <c r="S11" s="72">
        <f t="shared" ref="S11:S16" si="0">SUM(K11,M11,O11)</f>
        <v>147.06</v>
      </c>
      <c r="T11" s="72">
        <f>0+T12+T13+T14+T15</f>
        <v>19270800</v>
      </c>
      <c r="U11" s="74">
        <f>IFERROR(S11/I11,0)</f>
        <v>1.4706000000000001</v>
      </c>
      <c r="V11" s="74">
        <f>IFERROR(T11/J11,0)</f>
        <v>0.59106175066020117</v>
      </c>
      <c r="W11" s="69">
        <f>G11</f>
        <v>0</v>
      </c>
      <c r="X11" s="70">
        <f>0+X12+X13+X14+X15</f>
        <v>43172050</v>
      </c>
      <c r="Y11" s="75">
        <f t="shared" ref="Y11:Y45" si="1">IFERROR(W11/E11,0)</f>
        <v>0</v>
      </c>
      <c r="Z11" s="76">
        <f>0+Z12+Z13+Z14+Z15</f>
        <v>0.80736172293945407</v>
      </c>
      <c r="AA11" s="45"/>
      <c r="AB11" s="45"/>
    </row>
    <row r="12" spans="1:32" ht="51" x14ac:dyDescent="0.3">
      <c r="A12" s="10"/>
      <c r="B12" s="11"/>
      <c r="C12" s="12" t="s">
        <v>32</v>
      </c>
      <c r="D12" s="13" t="s">
        <v>33</v>
      </c>
      <c r="E12" s="14"/>
      <c r="F12" s="15">
        <v>70238500</v>
      </c>
      <c r="G12" s="14">
        <v>2</v>
      </c>
      <c r="H12" s="15">
        <v>10985000</v>
      </c>
      <c r="I12" s="26">
        <v>3</v>
      </c>
      <c r="J12" s="27">
        <v>15409900</v>
      </c>
      <c r="K12" s="28">
        <v>0</v>
      </c>
      <c r="L12" s="28">
        <v>2784900</v>
      </c>
      <c r="M12" s="28">
        <v>1</v>
      </c>
      <c r="N12" s="28">
        <v>2670000</v>
      </c>
      <c r="O12" s="28">
        <v>1</v>
      </c>
      <c r="P12" s="28">
        <v>4435000</v>
      </c>
      <c r="Q12" s="28"/>
      <c r="R12" s="28"/>
      <c r="S12" s="27">
        <f t="shared" si="0"/>
        <v>2</v>
      </c>
      <c r="T12" s="27">
        <f>SUM(L12,N12,P12)</f>
        <v>9889900</v>
      </c>
      <c r="U12" s="30">
        <f>IFERROR(IF(S12&gt;I12,1,S12/I12),0)</f>
        <v>0.66666666666666663</v>
      </c>
      <c r="V12" s="30">
        <f t="shared" ref="V12:V28" si="2">IFERROR(T12/J12,0)</f>
        <v>0.64178872023828837</v>
      </c>
      <c r="W12" s="14">
        <f t="shared" ref="W12:X15" si="3">S12+G12</f>
        <v>4</v>
      </c>
      <c r="X12" s="31">
        <f t="shared" si="3"/>
        <v>20874900</v>
      </c>
      <c r="Y12" s="46">
        <f t="shared" si="1"/>
        <v>0</v>
      </c>
      <c r="Z12" s="47">
        <f>IFERROR(X12/F12,0)</f>
        <v>0.29720025342226841</v>
      </c>
      <c r="AA12" s="45"/>
      <c r="AB12" s="45" t="s">
        <v>34</v>
      </c>
      <c r="AC12" s="1">
        <v>6096</v>
      </c>
      <c r="AD12" s="1">
        <f>U12</f>
        <v>0.66666666666666663</v>
      </c>
    </row>
    <row r="13" spans="1:32" ht="76.5" x14ac:dyDescent="0.3">
      <c r="A13" s="10"/>
      <c r="B13" s="11"/>
      <c r="C13" s="12" t="s">
        <v>35</v>
      </c>
      <c r="D13" s="13" t="s">
        <v>36</v>
      </c>
      <c r="E13" s="14"/>
      <c r="F13" s="15">
        <v>32670000</v>
      </c>
      <c r="G13" s="14">
        <v>2</v>
      </c>
      <c r="H13" s="15">
        <v>3772500</v>
      </c>
      <c r="I13" s="26">
        <v>2</v>
      </c>
      <c r="J13" s="27">
        <v>6155700</v>
      </c>
      <c r="K13" s="28">
        <v>0</v>
      </c>
      <c r="L13" s="28">
        <v>0</v>
      </c>
      <c r="M13" s="28">
        <v>0</v>
      </c>
      <c r="N13" s="28">
        <v>210000</v>
      </c>
      <c r="O13" s="28">
        <v>2</v>
      </c>
      <c r="P13" s="28">
        <v>2894500</v>
      </c>
      <c r="Q13" s="28"/>
      <c r="R13" s="28"/>
      <c r="S13" s="27">
        <f t="shared" si="0"/>
        <v>2</v>
      </c>
      <c r="T13" s="27">
        <f>SUM(L13,N13,P13)</f>
        <v>3104500</v>
      </c>
      <c r="U13" s="30">
        <f>IFERROR(IF(S13&gt;I13,1,S13/I13),0)</f>
        <v>1</v>
      </c>
      <c r="V13" s="30">
        <f t="shared" si="2"/>
        <v>0.50432932079211135</v>
      </c>
      <c r="W13" s="14">
        <f t="shared" si="3"/>
        <v>4</v>
      </c>
      <c r="X13" s="31">
        <f t="shared" si="3"/>
        <v>6877000</v>
      </c>
      <c r="Y13" s="46">
        <f t="shared" si="1"/>
        <v>0</v>
      </c>
      <c r="Z13" s="47">
        <f>IFERROR(X13/F13,0)</f>
        <v>0.21049892868074685</v>
      </c>
      <c r="AA13" s="45"/>
      <c r="AB13" s="45" t="s">
        <v>34</v>
      </c>
      <c r="AC13" s="1">
        <v>6097</v>
      </c>
      <c r="AD13" s="1">
        <f>U13</f>
        <v>1</v>
      </c>
    </row>
    <row r="14" spans="1:32" ht="76.5" x14ac:dyDescent="0.3">
      <c r="A14" s="10"/>
      <c r="B14" s="11"/>
      <c r="C14" s="12" t="s">
        <v>37</v>
      </c>
      <c r="D14" s="13" t="s">
        <v>38</v>
      </c>
      <c r="E14" s="14"/>
      <c r="F14" s="15">
        <v>31397500</v>
      </c>
      <c r="G14" s="14">
        <v>2</v>
      </c>
      <c r="H14" s="15">
        <v>3370150</v>
      </c>
      <c r="I14" s="26">
        <v>2</v>
      </c>
      <c r="J14" s="27">
        <v>3109500</v>
      </c>
      <c r="K14" s="28">
        <v>1</v>
      </c>
      <c r="L14" s="28">
        <v>1344500</v>
      </c>
      <c r="M14" s="28">
        <v>0</v>
      </c>
      <c r="N14" s="28">
        <v>0</v>
      </c>
      <c r="O14" s="28">
        <v>1</v>
      </c>
      <c r="P14" s="28">
        <v>0</v>
      </c>
      <c r="Q14" s="28"/>
      <c r="R14" s="28"/>
      <c r="S14" s="27">
        <f t="shared" si="0"/>
        <v>2</v>
      </c>
      <c r="T14" s="27">
        <f>SUM(L14,N14,P14)</f>
        <v>1344500</v>
      </c>
      <c r="U14" s="30">
        <f>IFERROR(IF(S14&gt;I14,1,S14/I14),0)</f>
        <v>1</v>
      </c>
      <c r="V14" s="30">
        <f t="shared" si="2"/>
        <v>0.43238462775365816</v>
      </c>
      <c r="W14" s="14">
        <f t="shared" si="3"/>
        <v>4</v>
      </c>
      <c r="X14" s="31">
        <f t="shared" si="3"/>
        <v>4714650</v>
      </c>
      <c r="Y14" s="46">
        <f t="shared" si="1"/>
        <v>0</v>
      </c>
      <c r="Z14" s="47">
        <f>IFERROR(X14/F14,0)</f>
        <v>0.15016004458953738</v>
      </c>
      <c r="AA14" s="45"/>
      <c r="AB14" s="45" t="s">
        <v>34</v>
      </c>
      <c r="AC14">
        <v>6098</v>
      </c>
      <c r="AD14">
        <f>U14</f>
        <v>1</v>
      </c>
      <c r="AE14"/>
      <c r="AF14"/>
    </row>
    <row r="15" spans="1:32" ht="51" x14ac:dyDescent="0.3">
      <c r="A15" s="10"/>
      <c r="B15" s="11"/>
      <c r="C15" s="12" t="s">
        <v>39</v>
      </c>
      <c r="D15" s="13" t="s">
        <v>40</v>
      </c>
      <c r="E15" s="14"/>
      <c r="F15" s="15">
        <v>71607500</v>
      </c>
      <c r="G15" s="14">
        <v>10</v>
      </c>
      <c r="H15" s="15">
        <v>5773600</v>
      </c>
      <c r="I15" s="26">
        <v>10</v>
      </c>
      <c r="J15" s="27">
        <v>7928600</v>
      </c>
      <c r="K15" s="28">
        <v>3</v>
      </c>
      <c r="L15" s="28">
        <v>2561900</v>
      </c>
      <c r="M15" s="28">
        <v>2</v>
      </c>
      <c r="N15" s="28">
        <v>1320000</v>
      </c>
      <c r="O15" s="28">
        <v>2</v>
      </c>
      <c r="P15" s="28">
        <v>1050000</v>
      </c>
      <c r="Q15" s="28"/>
      <c r="R15" s="28"/>
      <c r="S15" s="27">
        <f t="shared" si="0"/>
        <v>7</v>
      </c>
      <c r="T15" s="27">
        <f>SUM(L15,N15,P15)</f>
        <v>4931900</v>
      </c>
      <c r="U15" s="30">
        <f>IFERROR(IF(S15&gt;I15,1,S15/I15),0)</f>
        <v>0.7</v>
      </c>
      <c r="V15" s="30">
        <f t="shared" si="2"/>
        <v>0.62203919985873923</v>
      </c>
      <c r="W15" s="14">
        <f t="shared" si="3"/>
        <v>17</v>
      </c>
      <c r="X15" s="31">
        <f t="shared" si="3"/>
        <v>10705500</v>
      </c>
      <c r="Y15" s="46">
        <f t="shared" si="1"/>
        <v>0</v>
      </c>
      <c r="Z15" s="47">
        <f>IFERROR(X15/F15,0)</f>
        <v>0.14950249624690151</v>
      </c>
      <c r="AA15" s="45"/>
      <c r="AB15" s="45" t="s">
        <v>34</v>
      </c>
      <c r="AC15">
        <v>6099</v>
      </c>
      <c r="AD15">
        <f>U15</f>
        <v>0.7</v>
      </c>
      <c r="AE15"/>
      <c r="AF15"/>
    </row>
    <row r="16" spans="1:32" ht="25.5" x14ac:dyDescent="0.3">
      <c r="A16" s="10"/>
      <c r="B16" s="11"/>
      <c r="C16" s="67" t="s">
        <v>41</v>
      </c>
      <c r="D16" s="68" t="s">
        <v>42</v>
      </c>
      <c r="E16" s="69"/>
      <c r="F16" s="70">
        <f>0+F17+F18</f>
        <v>12746050792</v>
      </c>
      <c r="G16" s="69"/>
      <c r="H16" s="70">
        <f>0+H17+H18</f>
        <v>2019230768</v>
      </c>
      <c r="I16" s="71">
        <v>100</v>
      </c>
      <c r="J16" s="72">
        <f>0+J17+J18</f>
        <v>2210249677</v>
      </c>
      <c r="K16" s="73">
        <v>23.61</v>
      </c>
      <c r="L16" s="73">
        <f>0+L17+L18</f>
        <v>501612864</v>
      </c>
      <c r="M16" s="73">
        <v>47.22</v>
      </c>
      <c r="N16" s="73">
        <f>0+N17+N18</f>
        <v>571405098</v>
      </c>
      <c r="O16" s="73">
        <v>73.61</v>
      </c>
      <c r="P16" s="73">
        <f>0+P17+P18</f>
        <v>431100241</v>
      </c>
      <c r="Q16" s="73"/>
      <c r="R16" s="73">
        <f>0+R17+R18</f>
        <v>0</v>
      </c>
      <c r="S16" s="72">
        <f t="shared" si="0"/>
        <v>144.44</v>
      </c>
      <c r="T16" s="72">
        <f>0+T17+T18</f>
        <v>1504118203</v>
      </c>
      <c r="U16" s="74">
        <f>IFERROR(S16/I16,0)</f>
        <v>1.4443999999999999</v>
      </c>
      <c r="V16" s="74">
        <f t="shared" si="2"/>
        <v>0.68051958955223502</v>
      </c>
      <c r="W16" s="69">
        <f>G16</f>
        <v>0</v>
      </c>
      <c r="X16" s="70">
        <f>0+X17+X18</f>
        <v>3523348971</v>
      </c>
      <c r="Y16" s="75">
        <f t="shared" si="1"/>
        <v>0</v>
      </c>
      <c r="Z16" s="76">
        <f>0+Z17+Z18</f>
        <v>0.64334449773221891</v>
      </c>
      <c r="AA16" s="45"/>
      <c r="AB16" s="45"/>
      <c r="AC16"/>
      <c r="AD16"/>
      <c r="AE16"/>
      <c r="AF16"/>
    </row>
    <row r="17" spans="1:32" ht="51" x14ac:dyDescent="0.3">
      <c r="A17" s="10"/>
      <c r="B17" s="11"/>
      <c r="C17" s="12" t="s">
        <v>43</v>
      </c>
      <c r="D17" s="13" t="s">
        <v>44</v>
      </c>
      <c r="E17" s="14"/>
      <c r="F17" s="15">
        <v>12579774292</v>
      </c>
      <c r="G17" s="14">
        <v>18</v>
      </c>
      <c r="H17" s="15">
        <v>1978985668</v>
      </c>
      <c r="I17" s="26">
        <v>25</v>
      </c>
      <c r="J17" s="27">
        <v>2170964177</v>
      </c>
      <c r="K17" s="28">
        <v>18</v>
      </c>
      <c r="L17" s="28">
        <v>496136614</v>
      </c>
      <c r="M17" s="28">
        <v>18</v>
      </c>
      <c r="N17" s="28">
        <v>561415098</v>
      </c>
      <c r="O17" s="28">
        <v>25</v>
      </c>
      <c r="P17" s="28">
        <v>425600241</v>
      </c>
      <c r="Q17" s="28"/>
      <c r="R17" s="28"/>
      <c r="S17" s="27">
        <f>SUM(K17,M17,O17)/4</f>
        <v>15.25</v>
      </c>
      <c r="T17" s="27">
        <f>SUM(L17,N17,P17)</f>
        <v>1483151953</v>
      </c>
      <c r="U17" s="30">
        <f>IFERROR(IF(S17&gt;I17,1,S17/I17),0)</f>
        <v>0.61</v>
      </c>
      <c r="V17" s="30">
        <f t="shared" si="2"/>
        <v>0.68317661282164954</v>
      </c>
      <c r="W17" s="14">
        <f>S17+G17</f>
        <v>33.25</v>
      </c>
      <c r="X17" s="31">
        <f>T17+H17</f>
        <v>3462137621</v>
      </c>
      <c r="Y17" s="46">
        <f t="shared" si="1"/>
        <v>0</v>
      </c>
      <c r="Z17" s="47">
        <f>IFERROR(X17/F17,0)</f>
        <v>0.27521460565486588</v>
      </c>
      <c r="AA17" s="45"/>
      <c r="AB17" s="45" t="s">
        <v>34</v>
      </c>
      <c r="AC17">
        <v>6100</v>
      </c>
      <c r="AD17">
        <f>U17</f>
        <v>0.61</v>
      </c>
      <c r="AE17"/>
      <c r="AF17"/>
    </row>
    <row r="18" spans="1:32" ht="127.5" x14ac:dyDescent="0.3">
      <c r="A18" s="10"/>
      <c r="B18" s="11"/>
      <c r="C18" s="12" t="s">
        <v>45</v>
      </c>
      <c r="D18" s="13" t="s">
        <v>46</v>
      </c>
      <c r="E18" s="14"/>
      <c r="F18" s="15">
        <v>166276500</v>
      </c>
      <c r="G18" s="14">
        <v>18</v>
      </c>
      <c r="H18" s="15">
        <v>40245100</v>
      </c>
      <c r="I18" s="26">
        <v>18</v>
      </c>
      <c r="J18" s="27">
        <v>39285500</v>
      </c>
      <c r="K18" s="28">
        <v>4</v>
      </c>
      <c r="L18" s="28">
        <v>5476250</v>
      </c>
      <c r="M18" s="28">
        <v>4</v>
      </c>
      <c r="N18" s="28">
        <v>9990000</v>
      </c>
      <c r="O18" s="28">
        <v>5</v>
      </c>
      <c r="P18" s="28">
        <v>5500000</v>
      </c>
      <c r="Q18" s="28"/>
      <c r="R18" s="28"/>
      <c r="S18" s="27">
        <f t="shared" ref="S18:S24" si="4">SUM(K18,M18,O18)</f>
        <v>13</v>
      </c>
      <c r="T18" s="27">
        <f>SUM(L18,N18,P18)</f>
        <v>20966250</v>
      </c>
      <c r="U18" s="30">
        <f>IFERROR(IF(S18&gt;I18,1,S18/I18),0)</f>
        <v>0.72222222222222221</v>
      </c>
      <c r="V18" s="30">
        <f t="shared" si="2"/>
        <v>0.53368927466877092</v>
      </c>
      <c r="W18" s="14">
        <f>S18+G18</f>
        <v>31</v>
      </c>
      <c r="X18" s="31">
        <f>T18+H18</f>
        <v>61211350</v>
      </c>
      <c r="Y18" s="46">
        <f t="shared" si="1"/>
        <v>0</v>
      </c>
      <c r="Z18" s="47">
        <f>IFERROR(X18/F18,0)</f>
        <v>0.36812989207735308</v>
      </c>
      <c r="AA18" s="45"/>
      <c r="AB18" s="45" t="s">
        <v>34</v>
      </c>
      <c r="AC18" s="1">
        <v>6101</v>
      </c>
      <c r="AD18" s="1">
        <f>U18</f>
        <v>0.72222222222222221</v>
      </c>
    </row>
    <row r="19" spans="1:32" ht="38.25" x14ac:dyDescent="0.3">
      <c r="A19" s="10"/>
      <c r="B19" s="11"/>
      <c r="C19" s="67" t="s">
        <v>47</v>
      </c>
      <c r="D19" s="68" t="s">
        <v>48</v>
      </c>
      <c r="E19" s="69"/>
      <c r="F19" s="70">
        <f>0+F20</f>
        <v>83547200</v>
      </c>
      <c r="G19" s="69"/>
      <c r="H19" s="70">
        <f>0+H20</f>
        <v>13591650</v>
      </c>
      <c r="I19" s="71">
        <v>100</v>
      </c>
      <c r="J19" s="72">
        <f>0+J20</f>
        <v>15112000</v>
      </c>
      <c r="K19" s="73">
        <v>25</v>
      </c>
      <c r="L19" s="73">
        <f>0+L20</f>
        <v>2100000</v>
      </c>
      <c r="M19" s="73">
        <v>50</v>
      </c>
      <c r="N19" s="73">
        <f>0+N20</f>
        <v>3862000</v>
      </c>
      <c r="O19" s="73">
        <v>75</v>
      </c>
      <c r="P19" s="73">
        <f>0+P20</f>
        <v>3350000</v>
      </c>
      <c r="Q19" s="73"/>
      <c r="R19" s="73">
        <f>0+R20</f>
        <v>0</v>
      </c>
      <c r="S19" s="72">
        <f t="shared" si="4"/>
        <v>150</v>
      </c>
      <c r="T19" s="72">
        <f>0+T20</f>
        <v>9312000</v>
      </c>
      <c r="U19" s="74">
        <f>IFERROR(S19/I19,0)</f>
        <v>1.5</v>
      </c>
      <c r="V19" s="74">
        <f t="shared" si="2"/>
        <v>0.61619904711487561</v>
      </c>
      <c r="W19" s="69">
        <f>G19</f>
        <v>0</v>
      </c>
      <c r="X19" s="70">
        <f>0+X20</f>
        <v>22903650</v>
      </c>
      <c r="Y19" s="75">
        <f t="shared" si="1"/>
        <v>0</v>
      </c>
      <c r="Z19" s="76">
        <f>0+Z20</f>
        <v>0.27414024647145563</v>
      </c>
      <c r="AA19" s="45"/>
      <c r="AB19" s="45"/>
    </row>
    <row r="20" spans="1:32" ht="51" x14ac:dyDescent="0.3">
      <c r="A20" s="10"/>
      <c r="B20" s="11"/>
      <c r="C20" s="12" t="s">
        <v>49</v>
      </c>
      <c r="D20" s="13" t="s">
        <v>50</v>
      </c>
      <c r="E20" s="14"/>
      <c r="F20" s="15">
        <v>83547200</v>
      </c>
      <c r="G20" s="14">
        <v>4</v>
      </c>
      <c r="H20" s="15">
        <v>13591650</v>
      </c>
      <c r="I20" s="26">
        <v>4</v>
      </c>
      <c r="J20" s="27">
        <v>15112000</v>
      </c>
      <c r="K20" s="28">
        <v>1</v>
      </c>
      <c r="L20" s="28">
        <v>2100000</v>
      </c>
      <c r="M20" s="28">
        <v>1</v>
      </c>
      <c r="N20" s="28">
        <v>3862000</v>
      </c>
      <c r="O20" s="28">
        <v>1</v>
      </c>
      <c r="P20" s="28">
        <v>3350000</v>
      </c>
      <c r="Q20" s="28"/>
      <c r="R20" s="28"/>
      <c r="S20" s="27">
        <f t="shared" si="4"/>
        <v>3</v>
      </c>
      <c r="T20" s="27">
        <f>SUM(L20,N20,P20)</f>
        <v>9312000</v>
      </c>
      <c r="U20" s="30">
        <f>IFERROR(IF(S20&gt;I20,1,S20/I20),0)</f>
        <v>0.75</v>
      </c>
      <c r="V20" s="30">
        <f t="shared" si="2"/>
        <v>0.61619904711487561</v>
      </c>
      <c r="W20" s="14">
        <f>S20+G20</f>
        <v>7</v>
      </c>
      <c r="X20" s="31">
        <f>T20+H20</f>
        <v>22903650</v>
      </c>
      <c r="Y20" s="46">
        <f t="shared" si="1"/>
        <v>0</v>
      </c>
      <c r="Z20" s="47">
        <f>IFERROR(X20/F20,0)</f>
        <v>0.27414024647145563</v>
      </c>
      <c r="AA20" s="45"/>
      <c r="AB20" s="45" t="s">
        <v>34</v>
      </c>
      <c r="AC20" s="1">
        <v>6102</v>
      </c>
      <c r="AD20" s="1">
        <f>U20</f>
        <v>0.75</v>
      </c>
    </row>
    <row r="21" spans="1:32" ht="38.25" x14ac:dyDescent="0.3">
      <c r="A21" s="10"/>
      <c r="B21" s="11"/>
      <c r="C21" s="67" t="s">
        <v>51</v>
      </c>
      <c r="D21" s="68" t="s">
        <v>52</v>
      </c>
      <c r="E21" s="69"/>
      <c r="F21" s="70">
        <f>0+F22+F23</f>
        <v>213152000</v>
      </c>
      <c r="G21" s="69"/>
      <c r="H21" s="70">
        <f>0+H22+H23</f>
        <v>25396050</v>
      </c>
      <c r="I21" s="71">
        <v>100</v>
      </c>
      <c r="J21" s="72">
        <f>0+J22+J23</f>
        <v>23277200</v>
      </c>
      <c r="K21" s="73">
        <v>21.43</v>
      </c>
      <c r="L21" s="73">
        <f>0+L22+L23</f>
        <v>1802200</v>
      </c>
      <c r="M21" s="73">
        <v>50</v>
      </c>
      <c r="N21" s="73">
        <f>0+N22+N23</f>
        <v>2660000</v>
      </c>
      <c r="O21" s="73">
        <v>85.71</v>
      </c>
      <c r="P21" s="73">
        <f>0+P22+P23</f>
        <v>2791000</v>
      </c>
      <c r="Q21" s="73"/>
      <c r="R21" s="73">
        <f>0+R22+R23</f>
        <v>0</v>
      </c>
      <c r="S21" s="72">
        <f t="shared" si="4"/>
        <v>157.13999999999999</v>
      </c>
      <c r="T21" s="72">
        <f>0+T22+T23</f>
        <v>7253200</v>
      </c>
      <c r="U21" s="74">
        <f>IFERROR(S21/I21,0)</f>
        <v>1.5713999999999999</v>
      </c>
      <c r="V21" s="74">
        <f t="shared" si="2"/>
        <v>0.3116010516728816</v>
      </c>
      <c r="W21" s="69">
        <f>G21</f>
        <v>0</v>
      </c>
      <c r="X21" s="70">
        <f>0+X22+X23</f>
        <v>32649250</v>
      </c>
      <c r="Y21" s="75">
        <f t="shared" si="1"/>
        <v>0</v>
      </c>
      <c r="Z21" s="76">
        <f>0+Z22+Z23</f>
        <v>0.30610498378593692</v>
      </c>
      <c r="AA21" s="45"/>
      <c r="AB21" s="45"/>
    </row>
    <row r="22" spans="1:32" ht="76.5" x14ac:dyDescent="0.3">
      <c r="A22" s="10"/>
      <c r="B22" s="11"/>
      <c r="C22" s="12" t="s">
        <v>53</v>
      </c>
      <c r="D22" s="13" t="s">
        <v>54</v>
      </c>
      <c r="E22" s="14"/>
      <c r="F22" s="15">
        <v>92197000</v>
      </c>
      <c r="G22" s="14">
        <v>12</v>
      </c>
      <c r="H22" s="15">
        <v>10336050</v>
      </c>
      <c r="I22" s="26">
        <v>12</v>
      </c>
      <c r="J22" s="27">
        <v>4887200</v>
      </c>
      <c r="K22" s="28">
        <v>3</v>
      </c>
      <c r="L22" s="28">
        <v>1802200</v>
      </c>
      <c r="M22" s="28">
        <v>3</v>
      </c>
      <c r="N22" s="28">
        <v>840000</v>
      </c>
      <c r="O22" s="28">
        <v>3</v>
      </c>
      <c r="P22" s="28">
        <v>1050000</v>
      </c>
      <c r="Q22" s="28"/>
      <c r="R22" s="28"/>
      <c r="S22" s="27">
        <f t="shared" si="4"/>
        <v>9</v>
      </c>
      <c r="T22" s="27">
        <f>SUM(L22,N22,P22)</f>
        <v>3692200</v>
      </c>
      <c r="U22" s="30">
        <f>IFERROR(IF(S22&gt;I22,1,S22/I22),0)</f>
        <v>0.75</v>
      </c>
      <c r="V22" s="30">
        <f t="shared" si="2"/>
        <v>0.75548371255524638</v>
      </c>
      <c r="W22" s="14">
        <f>S22+G22</f>
        <v>21</v>
      </c>
      <c r="X22" s="31">
        <f>T22+H22</f>
        <v>14028250</v>
      </c>
      <c r="Y22" s="46">
        <f t="shared" si="1"/>
        <v>0</v>
      </c>
      <c r="Z22" s="47">
        <f>IFERROR(X22/F22,0)</f>
        <v>0.1521551677386466</v>
      </c>
      <c r="AA22" s="45"/>
      <c r="AB22" s="45" t="s">
        <v>34</v>
      </c>
      <c r="AC22" s="1">
        <v>6103</v>
      </c>
      <c r="AD22" s="1">
        <f>U22</f>
        <v>0.75</v>
      </c>
    </row>
    <row r="23" spans="1:32" ht="63.75" x14ac:dyDescent="0.3">
      <c r="A23" s="10"/>
      <c r="B23" s="11"/>
      <c r="C23" s="12" t="s">
        <v>55</v>
      </c>
      <c r="D23" s="13" t="s">
        <v>56</v>
      </c>
      <c r="E23" s="14"/>
      <c r="F23" s="15">
        <v>120955000</v>
      </c>
      <c r="G23" s="14">
        <v>5</v>
      </c>
      <c r="H23" s="15">
        <v>15060000</v>
      </c>
      <c r="I23" s="26">
        <v>4</v>
      </c>
      <c r="J23" s="27">
        <v>18390000</v>
      </c>
      <c r="K23" s="28">
        <v>0</v>
      </c>
      <c r="L23" s="28">
        <v>0</v>
      </c>
      <c r="M23" s="28">
        <v>1</v>
      </c>
      <c r="N23" s="28">
        <v>1820000</v>
      </c>
      <c r="O23" s="28">
        <v>2</v>
      </c>
      <c r="P23" s="28">
        <v>1741000</v>
      </c>
      <c r="Q23" s="28"/>
      <c r="R23" s="28"/>
      <c r="S23" s="27">
        <f t="shared" si="4"/>
        <v>3</v>
      </c>
      <c r="T23" s="27">
        <f>SUM(L23,N23,P23)</f>
        <v>3561000</v>
      </c>
      <c r="U23" s="30">
        <f>IFERROR(IF(S23&gt;I23,1,S23/I23),0)</f>
        <v>0.75</v>
      </c>
      <c r="V23" s="30">
        <f t="shared" si="2"/>
        <v>0.1936378466557912</v>
      </c>
      <c r="W23" s="14">
        <f>S23+G23</f>
        <v>8</v>
      </c>
      <c r="X23" s="31">
        <f>T23+H23</f>
        <v>18621000</v>
      </c>
      <c r="Y23" s="46">
        <f t="shared" si="1"/>
        <v>0</v>
      </c>
      <c r="Z23" s="47">
        <f>IFERROR(X23/F23,0)</f>
        <v>0.15394981604729033</v>
      </c>
      <c r="AA23" s="45"/>
      <c r="AB23" s="45" t="s">
        <v>34</v>
      </c>
      <c r="AC23" s="1">
        <v>6104</v>
      </c>
      <c r="AD23" s="1">
        <f>U23</f>
        <v>0.75</v>
      </c>
    </row>
    <row r="24" spans="1:32" ht="38.25" x14ac:dyDescent="0.3">
      <c r="A24" s="10"/>
      <c r="B24" s="11"/>
      <c r="C24" s="67" t="s">
        <v>57</v>
      </c>
      <c r="D24" s="68" t="s">
        <v>58</v>
      </c>
      <c r="E24" s="69"/>
      <c r="F24" s="70">
        <f>0+F25+F26+F27+F28+F30+F31</f>
        <v>1744505400</v>
      </c>
      <c r="G24" s="69"/>
      <c r="H24" s="70">
        <f>0+H25+H26+H27+H28+H30+H31</f>
        <v>444593619</v>
      </c>
      <c r="I24" s="71">
        <v>100</v>
      </c>
      <c r="J24" s="72">
        <f>0+J25+J26+J27+J28+J30+J31</f>
        <v>368136580</v>
      </c>
      <c r="K24" s="73">
        <v>18.93</v>
      </c>
      <c r="L24" s="73">
        <f>0+L25+L26+L27+L28+L30+L31</f>
        <v>53478880</v>
      </c>
      <c r="M24" s="73">
        <v>41.13</v>
      </c>
      <c r="N24" s="73">
        <f>0+N25+N26+N27+N28+N30+N31</f>
        <v>48350300</v>
      </c>
      <c r="O24" s="73">
        <v>68.150000000000006</v>
      </c>
      <c r="P24" s="73">
        <f>0+P25+P26+P27+P28+P30+P31</f>
        <v>71418800</v>
      </c>
      <c r="Q24" s="73"/>
      <c r="R24" s="73">
        <f>0+R25+R26+R27+R28+R30+R31</f>
        <v>0</v>
      </c>
      <c r="S24" s="72">
        <f t="shared" si="4"/>
        <v>128.21</v>
      </c>
      <c r="T24" s="72">
        <f>0+T25+T26+T27+T28+T30+T31</f>
        <v>173247980</v>
      </c>
      <c r="U24" s="74">
        <f>IFERROR(S24/I24,0)</f>
        <v>1.2821</v>
      </c>
      <c r="V24" s="74">
        <f t="shared" si="2"/>
        <v>0.47060789232083378</v>
      </c>
      <c r="W24" s="69">
        <f>G24</f>
        <v>0</v>
      </c>
      <c r="X24" s="70">
        <f>0+X25+X26+X27+X28+X30+X31</f>
        <v>617841599</v>
      </c>
      <c r="Y24" s="75">
        <f t="shared" si="1"/>
        <v>0</v>
      </c>
      <c r="Z24" s="76">
        <f>0+Z25+Z26+Z27+Z28+Z30+Z31</f>
        <v>1.8074666144041407</v>
      </c>
      <c r="AA24" s="45"/>
      <c r="AB24" s="45"/>
    </row>
    <row r="25" spans="1:32" ht="63.75" x14ac:dyDescent="0.3">
      <c r="A25" s="10"/>
      <c r="B25" s="11"/>
      <c r="C25" s="12" t="s">
        <v>59</v>
      </c>
      <c r="D25" s="13" t="s">
        <v>60</v>
      </c>
      <c r="E25" s="14"/>
      <c r="F25" s="15">
        <v>32800000</v>
      </c>
      <c r="G25" s="14">
        <v>9</v>
      </c>
      <c r="H25" s="15">
        <v>4085960</v>
      </c>
      <c r="I25" s="26">
        <v>1</v>
      </c>
      <c r="J25" s="27">
        <v>3191500</v>
      </c>
      <c r="K25" s="28">
        <v>1</v>
      </c>
      <c r="L25" s="28">
        <v>0</v>
      </c>
      <c r="M25" s="28">
        <v>1</v>
      </c>
      <c r="N25" s="28">
        <v>1016600</v>
      </c>
      <c r="O25" s="28">
        <v>1</v>
      </c>
      <c r="P25" s="28">
        <v>853600</v>
      </c>
      <c r="Q25" s="28"/>
      <c r="R25" s="28"/>
      <c r="S25" s="27">
        <f>SUM(K25,M25,O25)/4</f>
        <v>0.75</v>
      </c>
      <c r="T25" s="27">
        <f>SUM(L25,N25,P25)</f>
        <v>1870200</v>
      </c>
      <c r="U25" s="30">
        <f t="shared" ref="U25:U31" si="5">IFERROR(IF(S25&gt;I25,1,S25/I25),0)</f>
        <v>0.75</v>
      </c>
      <c r="V25" s="30">
        <f t="shared" si="2"/>
        <v>0.58599404668651101</v>
      </c>
      <c r="W25" s="14">
        <f t="shared" ref="W25:X28" si="6">S25+G25</f>
        <v>9.75</v>
      </c>
      <c r="X25" s="31">
        <f t="shared" si="6"/>
        <v>5956160</v>
      </c>
      <c r="Y25" s="46">
        <f t="shared" si="1"/>
        <v>0</v>
      </c>
      <c r="Z25" s="47">
        <f>IFERROR(X25/F25,0)</f>
        <v>0.18159024390243902</v>
      </c>
      <c r="AA25" s="45"/>
      <c r="AB25" s="45" t="s">
        <v>34</v>
      </c>
      <c r="AC25" s="1">
        <v>6105</v>
      </c>
      <c r="AD25" s="1">
        <f>U25</f>
        <v>0.75</v>
      </c>
    </row>
    <row r="26" spans="1:32" ht="38.25" x14ac:dyDescent="0.3">
      <c r="A26" s="10"/>
      <c r="B26" s="11"/>
      <c r="C26" s="12" t="s">
        <v>61</v>
      </c>
      <c r="D26" s="13" t="s">
        <v>62</v>
      </c>
      <c r="E26" s="14"/>
      <c r="F26" s="15">
        <v>29430400</v>
      </c>
      <c r="G26" s="14">
        <v>15</v>
      </c>
      <c r="H26" s="15">
        <v>5748944</v>
      </c>
      <c r="I26" s="26">
        <v>1</v>
      </c>
      <c r="J26" s="27">
        <v>5986080</v>
      </c>
      <c r="K26" s="28">
        <v>1</v>
      </c>
      <c r="L26" s="28">
        <v>1158880</v>
      </c>
      <c r="M26" s="28">
        <v>1</v>
      </c>
      <c r="N26" s="28">
        <v>1740000</v>
      </c>
      <c r="O26" s="28">
        <v>1</v>
      </c>
      <c r="P26" s="28">
        <v>0</v>
      </c>
      <c r="Q26" s="28"/>
      <c r="R26" s="28"/>
      <c r="S26" s="27">
        <f>SUM(K26,M26,O26)/4</f>
        <v>0.75</v>
      </c>
      <c r="T26" s="27">
        <f>SUM(L26,N26,P26)</f>
        <v>2898880</v>
      </c>
      <c r="U26" s="30">
        <f t="shared" si="5"/>
        <v>0.75</v>
      </c>
      <c r="V26" s="30">
        <f t="shared" si="2"/>
        <v>0.484270173469115</v>
      </c>
      <c r="W26" s="14">
        <f t="shared" si="6"/>
        <v>15.75</v>
      </c>
      <c r="X26" s="31">
        <f t="shared" si="6"/>
        <v>8647824</v>
      </c>
      <c r="Y26" s="46">
        <f t="shared" si="1"/>
        <v>0</v>
      </c>
      <c r="Z26" s="47">
        <f>IFERROR(X26/F26,0)</f>
        <v>0.29383983907796019</v>
      </c>
      <c r="AA26" s="45"/>
      <c r="AB26" s="45" t="s">
        <v>34</v>
      </c>
      <c r="AC26" s="1">
        <v>6106</v>
      </c>
      <c r="AD26" s="1">
        <f>U26</f>
        <v>0.75</v>
      </c>
    </row>
    <row r="27" spans="1:32" ht="51" x14ac:dyDescent="0.3">
      <c r="A27" s="10"/>
      <c r="B27" s="11"/>
      <c r="C27" s="12" t="s">
        <v>63</v>
      </c>
      <c r="D27" s="13" t="s">
        <v>64</v>
      </c>
      <c r="E27" s="14"/>
      <c r="F27" s="15">
        <v>33275000</v>
      </c>
      <c r="G27" s="14">
        <v>7</v>
      </c>
      <c r="H27" s="15">
        <v>7009650</v>
      </c>
      <c r="I27" s="26">
        <v>1</v>
      </c>
      <c r="J27" s="27">
        <v>6623000</v>
      </c>
      <c r="K27" s="28">
        <v>1</v>
      </c>
      <c r="L27" s="28">
        <v>540000</v>
      </c>
      <c r="M27" s="28">
        <v>1</v>
      </c>
      <c r="N27" s="28">
        <v>1604000</v>
      </c>
      <c r="O27" s="28">
        <v>1</v>
      </c>
      <c r="P27" s="28">
        <v>2675000</v>
      </c>
      <c r="Q27" s="28"/>
      <c r="R27" s="28"/>
      <c r="S27" s="27">
        <f>SUM(K27,M27,O27)/4</f>
        <v>0.75</v>
      </c>
      <c r="T27" s="27">
        <f>SUM(L27,N27,P27)</f>
        <v>4819000</v>
      </c>
      <c r="U27" s="30">
        <f t="shared" si="5"/>
        <v>0.75</v>
      </c>
      <c r="V27" s="30">
        <f t="shared" si="2"/>
        <v>0.72761588404046507</v>
      </c>
      <c r="W27" s="14">
        <f t="shared" si="6"/>
        <v>7.75</v>
      </c>
      <c r="X27" s="31">
        <f t="shared" si="6"/>
        <v>11828650</v>
      </c>
      <c r="Y27" s="46">
        <f t="shared" si="1"/>
        <v>0</v>
      </c>
      <c r="Z27" s="47">
        <f>IFERROR(X27/F27,0)</f>
        <v>0.3554815927873779</v>
      </c>
      <c r="AA27" s="45"/>
      <c r="AB27" s="45" t="s">
        <v>34</v>
      </c>
      <c r="AC27" s="1">
        <v>6107</v>
      </c>
      <c r="AD27" s="1">
        <f>U27</f>
        <v>0.75</v>
      </c>
    </row>
    <row r="28" spans="1:32" ht="51" x14ac:dyDescent="0.3">
      <c r="A28" s="10"/>
      <c r="B28" s="11"/>
      <c r="C28" s="12" t="s">
        <v>65</v>
      </c>
      <c r="D28" s="13" t="s">
        <v>66</v>
      </c>
      <c r="E28" s="14"/>
      <c r="F28" s="102">
        <v>24000000</v>
      </c>
      <c r="G28" s="14"/>
      <c r="H28" s="102">
        <v>3575000</v>
      </c>
      <c r="I28" s="26">
        <v>36</v>
      </c>
      <c r="J28" s="104">
        <v>4800000</v>
      </c>
      <c r="K28" s="28">
        <v>6</v>
      </c>
      <c r="L28" s="105">
        <v>550000</v>
      </c>
      <c r="M28" s="28">
        <v>6</v>
      </c>
      <c r="N28" s="105">
        <v>950000</v>
      </c>
      <c r="O28" s="28">
        <v>12</v>
      </c>
      <c r="P28" s="105">
        <v>1075000</v>
      </c>
      <c r="Q28" s="28"/>
      <c r="R28" s="105"/>
      <c r="S28" s="27">
        <f t="shared" ref="S28:S41" si="7">SUM(K28,M28,O28)</f>
        <v>24</v>
      </c>
      <c r="T28" s="104">
        <f>SUM(L28,N28,P28)</f>
        <v>2575000</v>
      </c>
      <c r="U28" s="30">
        <f t="shared" si="5"/>
        <v>0.66666666666666663</v>
      </c>
      <c r="V28" s="106">
        <f t="shared" si="2"/>
        <v>0.53645833333333337</v>
      </c>
      <c r="W28" s="14">
        <f t="shared" si="6"/>
        <v>24</v>
      </c>
      <c r="X28" s="102">
        <f t="shared" si="6"/>
        <v>6150000</v>
      </c>
      <c r="Y28" s="46">
        <f t="shared" si="1"/>
        <v>0</v>
      </c>
      <c r="Z28" s="108">
        <f>IFERROR(X28/F28,0)</f>
        <v>0.25624999999999998</v>
      </c>
      <c r="AA28" s="45"/>
      <c r="AB28" s="45" t="s">
        <v>34</v>
      </c>
      <c r="AC28" s="1">
        <v>6108</v>
      </c>
      <c r="AD28" s="1">
        <f>AVERAGE(U28:U29)</f>
        <v>0.33333333333333331</v>
      </c>
    </row>
    <row r="29" spans="1:32" ht="63.75" x14ac:dyDescent="0.3">
      <c r="A29" s="10"/>
      <c r="B29" s="11"/>
      <c r="C29" s="12"/>
      <c r="D29" s="13" t="s">
        <v>67</v>
      </c>
      <c r="E29" s="14"/>
      <c r="F29" s="102"/>
      <c r="G29" s="14">
        <v>36</v>
      </c>
      <c r="H29" s="102"/>
      <c r="I29" s="26">
        <v>36</v>
      </c>
      <c r="J29" s="104"/>
      <c r="K29" s="28">
        <v>0</v>
      </c>
      <c r="L29" s="105"/>
      <c r="M29" s="28">
        <v>0</v>
      </c>
      <c r="N29" s="105"/>
      <c r="O29" s="28">
        <v>0</v>
      </c>
      <c r="P29" s="105"/>
      <c r="Q29" s="28"/>
      <c r="R29" s="105"/>
      <c r="S29" s="27">
        <f t="shared" si="7"/>
        <v>0</v>
      </c>
      <c r="T29" s="104"/>
      <c r="U29" s="30">
        <f t="shared" si="5"/>
        <v>0</v>
      </c>
      <c r="V29" s="106"/>
      <c r="W29" s="14">
        <f>S29+G29</f>
        <v>36</v>
      </c>
      <c r="X29" s="102"/>
      <c r="Y29" s="46">
        <f t="shared" si="1"/>
        <v>0</v>
      </c>
      <c r="Z29" s="108"/>
      <c r="AA29" s="45"/>
      <c r="AB29" s="45"/>
    </row>
    <row r="30" spans="1:32" ht="38.25" x14ac:dyDescent="0.3">
      <c r="A30" s="10"/>
      <c r="B30" s="11"/>
      <c r="C30" s="12" t="s">
        <v>68</v>
      </c>
      <c r="D30" s="13" t="s">
        <v>69</v>
      </c>
      <c r="E30" s="14"/>
      <c r="F30" s="15">
        <v>800000000</v>
      </c>
      <c r="G30" s="14">
        <v>96</v>
      </c>
      <c r="H30" s="15">
        <v>195738500</v>
      </c>
      <c r="I30" s="26">
        <v>12</v>
      </c>
      <c r="J30" s="27">
        <v>199470000</v>
      </c>
      <c r="K30" s="28">
        <v>3</v>
      </c>
      <c r="L30" s="28">
        <v>45000000</v>
      </c>
      <c r="M30" s="28">
        <v>3</v>
      </c>
      <c r="N30" s="28">
        <v>6400000</v>
      </c>
      <c r="O30" s="28">
        <v>3</v>
      </c>
      <c r="P30" s="28">
        <v>40625000</v>
      </c>
      <c r="Q30" s="28"/>
      <c r="R30" s="28"/>
      <c r="S30" s="27">
        <f t="shared" si="7"/>
        <v>9</v>
      </c>
      <c r="T30" s="27">
        <f>SUM(L30,N30,P30)</f>
        <v>92025000</v>
      </c>
      <c r="U30" s="30">
        <f t="shared" si="5"/>
        <v>0.75</v>
      </c>
      <c r="V30" s="30">
        <f t="shared" ref="V30:V45" si="8">IFERROR(T30/J30,0)</f>
        <v>0.46134757106331781</v>
      </c>
      <c r="W30" s="14">
        <f>S30+G30</f>
        <v>105</v>
      </c>
      <c r="X30" s="31">
        <f>T30+H30</f>
        <v>287763500</v>
      </c>
      <c r="Y30" s="46">
        <f t="shared" si="1"/>
        <v>0</v>
      </c>
      <c r="Z30" s="47">
        <f>IFERROR(X30/F30,0)</f>
        <v>0.35970437500000002</v>
      </c>
      <c r="AA30" s="45"/>
      <c r="AB30" s="45" t="s">
        <v>34</v>
      </c>
      <c r="AC30" s="1">
        <v>6109</v>
      </c>
      <c r="AD30" s="1">
        <f>U30</f>
        <v>0.75</v>
      </c>
    </row>
    <row r="31" spans="1:32" ht="63.75" x14ac:dyDescent="0.3">
      <c r="A31" s="10"/>
      <c r="B31" s="11"/>
      <c r="C31" s="12" t="s">
        <v>70</v>
      </c>
      <c r="D31" s="13" t="s">
        <v>71</v>
      </c>
      <c r="E31" s="14"/>
      <c r="F31" s="15">
        <v>825000000</v>
      </c>
      <c r="G31" s="14">
        <v>750</v>
      </c>
      <c r="H31" s="15">
        <v>228435565</v>
      </c>
      <c r="I31" s="26">
        <v>12</v>
      </c>
      <c r="J31" s="27">
        <v>148066000</v>
      </c>
      <c r="K31" s="28">
        <v>3</v>
      </c>
      <c r="L31" s="28">
        <v>6230000</v>
      </c>
      <c r="M31" s="28">
        <v>3</v>
      </c>
      <c r="N31" s="28">
        <v>36639700</v>
      </c>
      <c r="O31" s="28">
        <v>3</v>
      </c>
      <c r="P31" s="28">
        <v>26190200</v>
      </c>
      <c r="Q31" s="28"/>
      <c r="R31" s="28"/>
      <c r="S31" s="27">
        <f t="shared" si="7"/>
        <v>9</v>
      </c>
      <c r="T31" s="27">
        <f>SUM(L31,N31,P31)</f>
        <v>69059900</v>
      </c>
      <c r="U31" s="30">
        <f t="shared" si="5"/>
        <v>0.75</v>
      </c>
      <c r="V31" s="30">
        <f t="shared" si="8"/>
        <v>0.46641295098131913</v>
      </c>
      <c r="W31" s="14">
        <f>S31+G31</f>
        <v>759</v>
      </c>
      <c r="X31" s="31">
        <f>T31+H31</f>
        <v>297495465</v>
      </c>
      <c r="Y31" s="46">
        <f t="shared" si="1"/>
        <v>0</v>
      </c>
      <c r="Z31" s="47">
        <f>IFERROR(X31/F31,0)</f>
        <v>0.36060056363636361</v>
      </c>
      <c r="AA31" s="45"/>
      <c r="AB31" s="45" t="s">
        <v>34</v>
      </c>
      <c r="AC31" s="1">
        <v>6110</v>
      </c>
      <c r="AD31" s="1">
        <f>U31</f>
        <v>0.75</v>
      </c>
    </row>
    <row r="32" spans="1:32" ht="63.75" x14ac:dyDescent="0.3">
      <c r="A32" s="10"/>
      <c r="B32" s="11"/>
      <c r="C32" s="67" t="s">
        <v>72</v>
      </c>
      <c r="D32" s="68" t="s">
        <v>73</v>
      </c>
      <c r="E32" s="69"/>
      <c r="F32" s="70">
        <f>0+F33+F34+F35</f>
        <v>306392688</v>
      </c>
      <c r="G32" s="69"/>
      <c r="H32" s="70">
        <f>0+H33+H34+H35</f>
        <v>35300000</v>
      </c>
      <c r="I32" s="71">
        <v>100</v>
      </c>
      <c r="J32" s="72">
        <f>0+J33+J34+J35</f>
        <v>52636000</v>
      </c>
      <c r="K32" s="73">
        <v>0</v>
      </c>
      <c r="L32" s="73">
        <f>0+L33+L34+L35</f>
        <v>0</v>
      </c>
      <c r="M32" s="73">
        <v>0</v>
      </c>
      <c r="N32" s="73">
        <f>0+N33+N34+N35</f>
        <v>0</v>
      </c>
      <c r="O32" s="73">
        <v>10</v>
      </c>
      <c r="P32" s="73">
        <f>0+P33+P34+P35</f>
        <v>15875000</v>
      </c>
      <c r="Q32" s="73"/>
      <c r="R32" s="73">
        <f>0+R33+R34+R35</f>
        <v>0</v>
      </c>
      <c r="S32" s="72">
        <f t="shared" si="7"/>
        <v>10</v>
      </c>
      <c r="T32" s="72">
        <f>0+T33+T34+T35</f>
        <v>15875000</v>
      </c>
      <c r="U32" s="74">
        <f>IFERROR(S32/I32,0)</f>
        <v>0.1</v>
      </c>
      <c r="V32" s="74">
        <f t="shared" si="8"/>
        <v>0.30159966562808727</v>
      </c>
      <c r="W32" s="69">
        <f>G32</f>
        <v>0</v>
      </c>
      <c r="X32" s="70">
        <f>0+X33+X34+X35</f>
        <v>51175000</v>
      </c>
      <c r="Y32" s="75">
        <f t="shared" si="1"/>
        <v>0</v>
      </c>
      <c r="Z32" s="76">
        <f>0+Z33+Z34+Z35</f>
        <v>0.55196693261648766</v>
      </c>
      <c r="AA32" s="45"/>
      <c r="AB32" s="45"/>
    </row>
    <row r="33" spans="1:30" ht="25.5" x14ac:dyDescent="0.3">
      <c r="A33" s="10"/>
      <c r="B33" s="11"/>
      <c r="C33" s="12" t="s">
        <v>74</v>
      </c>
      <c r="D33" s="13" t="s">
        <v>75</v>
      </c>
      <c r="E33" s="14"/>
      <c r="F33" s="15">
        <v>61500000</v>
      </c>
      <c r="G33" s="14">
        <v>4</v>
      </c>
      <c r="H33" s="15">
        <v>18100000</v>
      </c>
      <c r="I33" s="26">
        <v>2</v>
      </c>
      <c r="J33" s="27">
        <v>13376000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/>
      <c r="R33" s="28"/>
      <c r="S33" s="27">
        <f t="shared" si="7"/>
        <v>0</v>
      </c>
      <c r="T33" s="27">
        <f>SUM(L33,N33,P33)</f>
        <v>0</v>
      </c>
      <c r="U33" s="30">
        <f>IFERROR(IF(S33&gt;I33,1,S33/I33),0)</f>
        <v>0</v>
      </c>
      <c r="V33" s="30">
        <f t="shared" si="8"/>
        <v>0</v>
      </c>
      <c r="W33" s="14">
        <f t="shared" ref="W33:X35" si="9">S33+G33</f>
        <v>4</v>
      </c>
      <c r="X33" s="31">
        <f t="shared" si="9"/>
        <v>18100000</v>
      </c>
      <c r="Y33" s="46">
        <f t="shared" si="1"/>
        <v>0</v>
      </c>
      <c r="Z33" s="47">
        <f>IFERROR(X33/F33,0)</f>
        <v>0.2943089430894309</v>
      </c>
      <c r="AA33" s="45"/>
      <c r="AB33" s="45" t="s">
        <v>34</v>
      </c>
      <c r="AC33" s="1">
        <v>6111</v>
      </c>
      <c r="AD33" s="1">
        <f>U33</f>
        <v>0</v>
      </c>
    </row>
    <row r="34" spans="1:30" ht="38.25" x14ac:dyDescent="0.3">
      <c r="A34" s="10"/>
      <c r="B34" s="11"/>
      <c r="C34" s="12" t="s">
        <v>76</v>
      </c>
      <c r="D34" s="13" t="s">
        <v>77</v>
      </c>
      <c r="E34" s="14"/>
      <c r="F34" s="15">
        <v>135500000</v>
      </c>
      <c r="G34" s="14">
        <v>3</v>
      </c>
      <c r="H34" s="15">
        <v>9500000</v>
      </c>
      <c r="I34" s="26">
        <v>2</v>
      </c>
      <c r="J34" s="27">
        <v>24192000</v>
      </c>
      <c r="K34" s="28">
        <v>0</v>
      </c>
      <c r="L34" s="28">
        <v>0</v>
      </c>
      <c r="M34" s="28">
        <v>0</v>
      </c>
      <c r="N34" s="28">
        <v>0</v>
      </c>
      <c r="O34" s="28">
        <v>1</v>
      </c>
      <c r="P34" s="28">
        <v>15875000</v>
      </c>
      <c r="Q34" s="28"/>
      <c r="R34" s="28"/>
      <c r="S34" s="27">
        <f t="shared" si="7"/>
        <v>1</v>
      </c>
      <c r="T34" s="27">
        <f>SUM(L34,N34,P34)</f>
        <v>15875000</v>
      </c>
      <c r="U34" s="30">
        <f>IFERROR(IF(S34&gt;I34,1,S34/I34),0)</f>
        <v>0.5</v>
      </c>
      <c r="V34" s="30">
        <f t="shared" si="8"/>
        <v>0.65620866402116407</v>
      </c>
      <c r="W34" s="14">
        <f t="shared" si="9"/>
        <v>4</v>
      </c>
      <c r="X34" s="31">
        <f t="shared" si="9"/>
        <v>25375000</v>
      </c>
      <c r="Y34" s="46">
        <f t="shared" si="1"/>
        <v>0</v>
      </c>
      <c r="Z34" s="47">
        <f>IFERROR(X34/F34,0)</f>
        <v>0.18726937269372693</v>
      </c>
      <c r="AA34" s="45"/>
      <c r="AB34" s="45" t="s">
        <v>34</v>
      </c>
      <c r="AC34" s="1">
        <v>6112</v>
      </c>
      <c r="AD34" s="1">
        <f>U34</f>
        <v>0.5</v>
      </c>
    </row>
    <row r="35" spans="1:30" ht="63.75" x14ac:dyDescent="0.3">
      <c r="A35" s="10"/>
      <c r="B35" s="11"/>
      <c r="C35" s="12" t="s">
        <v>78</v>
      </c>
      <c r="D35" s="13" t="s">
        <v>79</v>
      </c>
      <c r="E35" s="14"/>
      <c r="F35" s="15">
        <v>109392688</v>
      </c>
      <c r="G35" s="14">
        <v>2</v>
      </c>
      <c r="H35" s="15">
        <v>7700000</v>
      </c>
      <c r="I35" s="26">
        <v>5</v>
      </c>
      <c r="J35" s="27">
        <v>15068000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/>
      <c r="R35" s="28"/>
      <c r="S35" s="27">
        <f t="shared" si="7"/>
        <v>0</v>
      </c>
      <c r="T35" s="27">
        <f>SUM(L35,N35,P35)</f>
        <v>0</v>
      </c>
      <c r="U35" s="30">
        <f>IFERROR(IF(S35&gt;I35,1,S35/I35),0)</f>
        <v>0</v>
      </c>
      <c r="V35" s="30">
        <f t="shared" si="8"/>
        <v>0</v>
      </c>
      <c r="W35" s="14">
        <f t="shared" si="9"/>
        <v>2</v>
      </c>
      <c r="X35" s="31">
        <f t="shared" si="9"/>
        <v>7700000</v>
      </c>
      <c r="Y35" s="46">
        <f t="shared" si="1"/>
        <v>0</v>
      </c>
      <c r="Z35" s="47">
        <f>IFERROR(X35/F35,0)</f>
        <v>7.0388616833329851E-2</v>
      </c>
      <c r="AA35" s="45"/>
      <c r="AB35" s="45" t="s">
        <v>34</v>
      </c>
      <c r="AC35" s="1">
        <v>6113</v>
      </c>
      <c r="AD35" s="1">
        <f>U35</f>
        <v>0</v>
      </c>
    </row>
    <row r="36" spans="1:30" ht="38.25" x14ac:dyDescent="0.3">
      <c r="A36" s="10"/>
      <c r="B36" s="11"/>
      <c r="C36" s="67" t="s">
        <v>80</v>
      </c>
      <c r="D36" s="68" t="s">
        <v>81</v>
      </c>
      <c r="E36" s="69"/>
      <c r="F36" s="70">
        <f>0+F37+F38+F39+F40</f>
        <v>701855500</v>
      </c>
      <c r="G36" s="69"/>
      <c r="H36" s="70">
        <f>0+H37+H38+H39+H40</f>
        <v>137978781</v>
      </c>
      <c r="I36" s="71">
        <v>100</v>
      </c>
      <c r="J36" s="72">
        <f>0+J37+J38+J39+J40</f>
        <v>114988300</v>
      </c>
      <c r="K36" s="73">
        <v>28.95</v>
      </c>
      <c r="L36" s="73">
        <f>0+L37+L38+L39+L40</f>
        <v>23340346</v>
      </c>
      <c r="M36" s="73">
        <v>52.63</v>
      </c>
      <c r="N36" s="73">
        <f>0+N37+N38+N39+N40</f>
        <v>33239511</v>
      </c>
      <c r="O36" s="73">
        <v>76.319999999999993</v>
      </c>
      <c r="P36" s="73">
        <f>0+P37+P38+P39+P40</f>
        <v>12065565</v>
      </c>
      <c r="Q36" s="73"/>
      <c r="R36" s="73">
        <f>0+R37+R38+R39+R40</f>
        <v>0</v>
      </c>
      <c r="S36" s="72">
        <f t="shared" si="7"/>
        <v>157.89999999999998</v>
      </c>
      <c r="T36" s="72">
        <f>0+T37+T38+T39+T40</f>
        <v>68645422</v>
      </c>
      <c r="U36" s="74">
        <f>IFERROR(S36/I36,0)</f>
        <v>1.5789999999999997</v>
      </c>
      <c r="V36" s="74">
        <f t="shared" si="8"/>
        <v>0.59697744901002969</v>
      </c>
      <c r="W36" s="69">
        <f>G36</f>
        <v>0</v>
      </c>
      <c r="X36" s="70">
        <f>0+X37+X38+X39+X40</f>
        <v>206624203</v>
      </c>
      <c r="Y36" s="75">
        <f t="shared" si="1"/>
        <v>0</v>
      </c>
      <c r="Z36" s="76">
        <f>0+Z37+Z38+Z39+Z40</f>
        <v>1.359662231756146</v>
      </c>
      <c r="AA36" s="45"/>
      <c r="AB36" s="45"/>
    </row>
    <row r="37" spans="1:30" ht="38.25" x14ac:dyDescent="0.3">
      <c r="A37" s="10"/>
      <c r="B37" s="11"/>
      <c r="C37" s="12" t="s">
        <v>82</v>
      </c>
      <c r="D37" s="13" t="s">
        <v>83</v>
      </c>
      <c r="E37" s="14"/>
      <c r="F37" s="15">
        <v>93953500</v>
      </c>
      <c r="G37" s="14">
        <v>12</v>
      </c>
      <c r="H37" s="15">
        <v>16803850</v>
      </c>
      <c r="I37" s="26">
        <v>12</v>
      </c>
      <c r="J37" s="27">
        <v>13511300</v>
      </c>
      <c r="K37" s="28">
        <v>3</v>
      </c>
      <c r="L37" s="28">
        <v>4111200</v>
      </c>
      <c r="M37" s="28">
        <v>3</v>
      </c>
      <c r="N37" s="28">
        <v>4358100</v>
      </c>
      <c r="O37" s="28">
        <v>3</v>
      </c>
      <c r="P37" s="28">
        <v>0</v>
      </c>
      <c r="Q37" s="28"/>
      <c r="R37" s="28"/>
      <c r="S37" s="27">
        <f t="shared" si="7"/>
        <v>9</v>
      </c>
      <c r="T37" s="27">
        <f>SUM(L37,N37,P37)</f>
        <v>8469300</v>
      </c>
      <c r="U37" s="30">
        <f>IFERROR(IF(S37&gt;I37,1,S37/I37),0)</f>
        <v>0.75</v>
      </c>
      <c r="V37" s="30">
        <f t="shared" si="8"/>
        <v>0.62683087489730815</v>
      </c>
      <c r="W37" s="14">
        <f t="shared" ref="W37:X40" si="10">S37+G37</f>
        <v>21</v>
      </c>
      <c r="X37" s="31">
        <f t="shared" si="10"/>
        <v>25273150</v>
      </c>
      <c r="Y37" s="46">
        <f t="shared" si="1"/>
        <v>0</v>
      </c>
      <c r="Z37" s="47">
        <f>IFERROR(X37/F37,0)</f>
        <v>0.26899636522322212</v>
      </c>
      <c r="AA37" s="45"/>
      <c r="AB37" s="45" t="s">
        <v>34</v>
      </c>
      <c r="AC37" s="1">
        <v>6114</v>
      </c>
      <c r="AD37" s="1">
        <f>U37</f>
        <v>0.75</v>
      </c>
    </row>
    <row r="38" spans="1:30" ht="76.5" x14ac:dyDescent="0.3">
      <c r="A38" s="10"/>
      <c r="B38" s="11"/>
      <c r="C38" s="12" t="s">
        <v>84</v>
      </c>
      <c r="D38" s="13" t="s">
        <v>85</v>
      </c>
      <c r="E38" s="14"/>
      <c r="F38" s="15">
        <v>315602000</v>
      </c>
      <c r="G38" s="14">
        <v>12</v>
      </c>
      <c r="H38" s="15">
        <v>52574931</v>
      </c>
      <c r="I38" s="26">
        <v>12</v>
      </c>
      <c r="J38" s="27">
        <v>45017000</v>
      </c>
      <c r="K38" s="28">
        <v>3</v>
      </c>
      <c r="L38" s="28">
        <v>11429146</v>
      </c>
      <c r="M38" s="28">
        <v>3</v>
      </c>
      <c r="N38" s="28">
        <v>6961411</v>
      </c>
      <c r="O38" s="28">
        <v>3</v>
      </c>
      <c r="P38" s="28">
        <v>2365565</v>
      </c>
      <c r="Q38" s="28"/>
      <c r="R38" s="28"/>
      <c r="S38" s="27">
        <f t="shared" si="7"/>
        <v>9</v>
      </c>
      <c r="T38" s="27">
        <f>SUM(L38,N38,P38)</f>
        <v>20756122</v>
      </c>
      <c r="U38" s="30">
        <f>IFERROR(IF(S38&gt;I38,1,S38/I38),0)</f>
        <v>0.75</v>
      </c>
      <c r="V38" s="30">
        <f t="shared" si="8"/>
        <v>0.46107297243263656</v>
      </c>
      <c r="W38" s="14">
        <f t="shared" si="10"/>
        <v>21</v>
      </c>
      <c r="X38" s="31">
        <f t="shared" si="10"/>
        <v>73331053</v>
      </c>
      <c r="Y38" s="46">
        <f t="shared" si="1"/>
        <v>0</v>
      </c>
      <c r="Z38" s="47">
        <f>IFERROR(X38/F38,0)</f>
        <v>0.23235294136285575</v>
      </c>
      <c r="AA38" s="45"/>
      <c r="AB38" s="45" t="s">
        <v>34</v>
      </c>
      <c r="AC38" s="1">
        <v>6115</v>
      </c>
      <c r="AD38" s="1">
        <f>U38</f>
        <v>0.75</v>
      </c>
    </row>
    <row r="39" spans="1:30" ht="76.5" x14ac:dyDescent="0.3">
      <c r="A39" s="10"/>
      <c r="B39" s="11"/>
      <c r="C39" s="12" t="s">
        <v>86</v>
      </c>
      <c r="D39" s="13" t="s">
        <v>87</v>
      </c>
      <c r="E39" s="14"/>
      <c r="F39" s="15">
        <v>37500000</v>
      </c>
      <c r="G39" s="14">
        <v>2</v>
      </c>
      <c r="H39" s="15">
        <v>11600000</v>
      </c>
      <c r="I39" s="26">
        <v>2</v>
      </c>
      <c r="J39" s="27">
        <v>7500000</v>
      </c>
      <c r="K39" s="28">
        <v>2</v>
      </c>
      <c r="L39" s="28">
        <v>0</v>
      </c>
      <c r="M39" s="28">
        <v>0</v>
      </c>
      <c r="N39" s="28">
        <v>7500000</v>
      </c>
      <c r="O39" s="28">
        <v>0</v>
      </c>
      <c r="P39" s="28">
        <v>0</v>
      </c>
      <c r="Q39" s="28"/>
      <c r="R39" s="28"/>
      <c r="S39" s="27">
        <f t="shared" si="7"/>
        <v>2</v>
      </c>
      <c r="T39" s="27">
        <f>SUM(L39,N39,P39)</f>
        <v>7500000</v>
      </c>
      <c r="U39" s="30">
        <f>IFERROR(IF(S39&gt;I39,1,S39/I39),0)</f>
        <v>1</v>
      </c>
      <c r="V39" s="30">
        <f t="shared" si="8"/>
        <v>1</v>
      </c>
      <c r="W39" s="14">
        <f t="shared" si="10"/>
        <v>4</v>
      </c>
      <c r="X39" s="31">
        <f t="shared" si="10"/>
        <v>19100000</v>
      </c>
      <c r="Y39" s="46">
        <f t="shared" si="1"/>
        <v>0</v>
      </c>
      <c r="Z39" s="47">
        <f>IFERROR(X39/F39,0)</f>
        <v>0.5093333333333333</v>
      </c>
      <c r="AA39" s="45"/>
      <c r="AB39" s="45" t="s">
        <v>34</v>
      </c>
      <c r="AC39" s="1">
        <v>6116</v>
      </c>
      <c r="AD39" s="1">
        <f>U39</f>
        <v>1</v>
      </c>
    </row>
    <row r="40" spans="1:30" ht="63.75" x14ac:dyDescent="0.3">
      <c r="A40" s="10"/>
      <c r="B40" s="11"/>
      <c r="C40" s="12" t="s">
        <v>88</v>
      </c>
      <c r="D40" s="13" t="s">
        <v>89</v>
      </c>
      <c r="E40" s="14"/>
      <c r="F40" s="15">
        <v>254800000</v>
      </c>
      <c r="G40" s="14">
        <v>12</v>
      </c>
      <c r="H40" s="15">
        <v>57000000</v>
      </c>
      <c r="I40" s="26">
        <v>12</v>
      </c>
      <c r="J40" s="27">
        <v>48960000</v>
      </c>
      <c r="K40" s="28">
        <v>3</v>
      </c>
      <c r="L40" s="28">
        <v>7800000</v>
      </c>
      <c r="M40" s="28">
        <v>3</v>
      </c>
      <c r="N40" s="28">
        <v>14420000</v>
      </c>
      <c r="O40" s="28">
        <v>3</v>
      </c>
      <c r="P40" s="28">
        <v>9700000</v>
      </c>
      <c r="Q40" s="28"/>
      <c r="R40" s="28"/>
      <c r="S40" s="27">
        <f t="shared" si="7"/>
        <v>9</v>
      </c>
      <c r="T40" s="27">
        <f>SUM(L40,N40,P40)</f>
        <v>31920000</v>
      </c>
      <c r="U40" s="30">
        <f>IFERROR(IF(S40&gt;I40,1,S40/I40),0)</f>
        <v>0.75</v>
      </c>
      <c r="V40" s="30">
        <f t="shared" si="8"/>
        <v>0.65196078431372551</v>
      </c>
      <c r="W40" s="14">
        <f t="shared" si="10"/>
        <v>21</v>
      </c>
      <c r="X40" s="31">
        <f t="shared" si="10"/>
        <v>88920000</v>
      </c>
      <c r="Y40" s="46">
        <f t="shared" si="1"/>
        <v>0</v>
      </c>
      <c r="Z40" s="47">
        <f>IFERROR(X40/F40,0)</f>
        <v>0.34897959183673471</v>
      </c>
      <c r="AA40" s="45"/>
      <c r="AB40" s="45" t="s">
        <v>34</v>
      </c>
      <c r="AC40" s="1">
        <v>6117</v>
      </c>
      <c r="AD40" s="1">
        <f>U40</f>
        <v>0.75</v>
      </c>
    </row>
    <row r="41" spans="1:30" ht="51" x14ac:dyDescent="0.3">
      <c r="A41" s="10"/>
      <c r="B41" s="11"/>
      <c r="C41" s="67" t="s">
        <v>90</v>
      </c>
      <c r="D41" s="68" t="s">
        <v>91</v>
      </c>
      <c r="E41" s="69"/>
      <c r="F41" s="70">
        <f>0+F42+F43+F44+F45</f>
        <v>406488276</v>
      </c>
      <c r="G41" s="69"/>
      <c r="H41" s="70">
        <f>0+H42+H43+H44+H45</f>
        <v>59883560</v>
      </c>
      <c r="I41" s="71">
        <v>100</v>
      </c>
      <c r="J41" s="72">
        <f>0+J42+J43+J44+J45</f>
        <v>56280000</v>
      </c>
      <c r="K41" s="73">
        <v>3.13</v>
      </c>
      <c r="L41" s="73">
        <f>0+L42+L43+L44+L45</f>
        <v>2106788</v>
      </c>
      <c r="M41" s="73">
        <v>10</v>
      </c>
      <c r="N41" s="73">
        <f>0+N42+N43+N44+N45</f>
        <v>7029874</v>
      </c>
      <c r="O41" s="73">
        <v>28.13</v>
      </c>
      <c r="P41" s="73">
        <f>0+P42+P43+P44+P45</f>
        <v>30340988</v>
      </c>
      <c r="Q41" s="73"/>
      <c r="R41" s="73">
        <f>0+R42+R43+R44+R45</f>
        <v>0</v>
      </c>
      <c r="S41" s="72">
        <f t="shared" si="7"/>
        <v>41.26</v>
      </c>
      <c r="T41" s="72">
        <f>0+T42+T43+T44+T45</f>
        <v>39477650</v>
      </c>
      <c r="U41" s="74">
        <f>IFERROR(S41/I41,0)</f>
        <v>0.41259999999999997</v>
      </c>
      <c r="V41" s="74">
        <f t="shared" si="8"/>
        <v>0.70145078180525944</v>
      </c>
      <c r="W41" s="69">
        <f>G41</f>
        <v>0</v>
      </c>
      <c r="X41" s="70">
        <f>0+X42+X43+X44+X45</f>
        <v>99361210</v>
      </c>
      <c r="Y41" s="75">
        <f t="shared" si="1"/>
        <v>0</v>
      </c>
      <c r="Z41" s="76">
        <f>0+Z42+Z43+Z44+Z45</f>
        <v>0.96751565976766341</v>
      </c>
      <c r="AA41" s="45"/>
      <c r="AB41" s="45"/>
    </row>
    <row r="42" spans="1:30" ht="76.5" x14ac:dyDescent="0.3">
      <c r="A42" s="10"/>
      <c r="B42" s="11"/>
      <c r="C42" s="12" t="s">
        <v>92</v>
      </c>
      <c r="D42" s="13" t="s">
        <v>93</v>
      </c>
      <c r="E42" s="14"/>
      <c r="F42" s="15">
        <v>75000000</v>
      </c>
      <c r="G42" s="14">
        <v>2</v>
      </c>
      <c r="H42" s="15">
        <v>19288560</v>
      </c>
      <c r="I42" s="26">
        <v>4</v>
      </c>
      <c r="J42" s="27">
        <v>25460000</v>
      </c>
      <c r="K42" s="28">
        <v>1</v>
      </c>
      <c r="L42" s="28">
        <v>1836788</v>
      </c>
      <c r="M42" s="28">
        <v>1</v>
      </c>
      <c r="N42" s="28">
        <v>1557874</v>
      </c>
      <c r="O42" s="28">
        <v>1</v>
      </c>
      <c r="P42" s="28">
        <v>10220988</v>
      </c>
      <c r="Q42" s="28"/>
      <c r="R42" s="28"/>
      <c r="S42" s="27">
        <f>SUM(K42,M42,O42)/4</f>
        <v>0.75</v>
      </c>
      <c r="T42" s="27">
        <f>SUM(L42,N42,P42)</f>
        <v>13615650</v>
      </c>
      <c r="U42" s="30">
        <f>IFERROR(IF(S42&gt;I42,1,S42/I42),0)</f>
        <v>0.1875</v>
      </c>
      <c r="V42" s="30">
        <f t="shared" si="8"/>
        <v>0.53478593872741553</v>
      </c>
      <c r="W42" s="14">
        <f t="shared" ref="W42:X45" si="11">S42+G42</f>
        <v>2.75</v>
      </c>
      <c r="X42" s="31">
        <f t="shared" si="11"/>
        <v>32904210</v>
      </c>
      <c r="Y42" s="46">
        <f t="shared" si="1"/>
        <v>0</v>
      </c>
      <c r="Z42" s="47">
        <f>IFERROR(X42/F42,0)</f>
        <v>0.43872280000000002</v>
      </c>
      <c r="AA42" s="45"/>
      <c r="AB42" s="45" t="s">
        <v>34</v>
      </c>
      <c r="AC42" s="1">
        <v>6118</v>
      </c>
      <c r="AD42" s="1">
        <f>U42</f>
        <v>0.1875</v>
      </c>
    </row>
    <row r="43" spans="1:30" ht="38.25" x14ac:dyDescent="0.3">
      <c r="A43" s="10"/>
      <c r="B43" s="11"/>
      <c r="C43" s="12" t="s">
        <v>94</v>
      </c>
      <c r="D43" s="13" t="s">
        <v>95</v>
      </c>
      <c r="E43" s="14"/>
      <c r="F43" s="15">
        <v>79450000</v>
      </c>
      <c r="G43" s="14">
        <v>14</v>
      </c>
      <c r="H43" s="15">
        <v>8265000</v>
      </c>
      <c r="I43" s="26">
        <v>21</v>
      </c>
      <c r="J43" s="27">
        <v>8110000</v>
      </c>
      <c r="K43" s="28">
        <v>0</v>
      </c>
      <c r="L43" s="28">
        <v>0</v>
      </c>
      <c r="M43" s="28">
        <v>2</v>
      </c>
      <c r="N43" s="28">
        <v>1125000</v>
      </c>
      <c r="O43" s="28">
        <v>4</v>
      </c>
      <c r="P43" s="28">
        <v>3565000</v>
      </c>
      <c r="Q43" s="28"/>
      <c r="R43" s="28"/>
      <c r="S43" s="27">
        <f>SUM(K43,M43,O43)</f>
        <v>6</v>
      </c>
      <c r="T43" s="27">
        <f>SUM(L43,N43,P43)</f>
        <v>4690000</v>
      </c>
      <c r="U43" s="30">
        <f>IFERROR(IF(S43&gt;I43,1,S43/I43),0)</f>
        <v>0.2857142857142857</v>
      </c>
      <c r="V43" s="30">
        <f t="shared" si="8"/>
        <v>0.57829839704069053</v>
      </c>
      <c r="W43" s="14">
        <f t="shared" si="11"/>
        <v>20</v>
      </c>
      <c r="X43" s="31">
        <f t="shared" si="11"/>
        <v>12955000</v>
      </c>
      <c r="Y43" s="46">
        <f t="shared" si="1"/>
        <v>0</v>
      </c>
      <c r="Z43" s="47">
        <f>IFERROR(X43/F43,0)</f>
        <v>0.163058527375708</v>
      </c>
      <c r="AA43" s="45"/>
      <c r="AB43" s="45" t="s">
        <v>34</v>
      </c>
      <c r="AC43" s="1">
        <v>6119</v>
      </c>
      <c r="AD43" s="1">
        <f>U43</f>
        <v>0.2857142857142857</v>
      </c>
    </row>
    <row r="44" spans="1:30" ht="63.75" x14ac:dyDescent="0.3">
      <c r="A44" s="10"/>
      <c r="B44" s="11"/>
      <c r="C44" s="12" t="s">
        <v>96</v>
      </c>
      <c r="D44" s="13" t="s">
        <v>97</v>
      </c>
      <c r="E44" s="14"/>
      <c r="F44" s="15">
        <v>199888276</v>
      </c>
      <c r="G44" s="14">
        <v>2</v>
      </c>
      <c r="H44" s="15">
        <v>25780000</v>
      </c>
      <c r="I44" s="26">
        <v>3</v>
      </c>
      <c r="J44" s="27">
        <v>20880000</v>
      </c>
      <c r="K44" s="28">
        <v>0</v>
      </c>
      <c r="L44" s="28">
        <v>0</v>
      </c>
      <c r="M44" s="28">
        <v>1</v>
      </c>
      <c r="N44" s="28">
        <v>4347000</v>
      </c>
      <c r="O44" s="28">
        <v>3</v>
      </c>
      <c r="P44" s="28">
        <v>16455000</v>
      </c>
      <c r="Q44" s="28"/>
      <c r="R44" s="28"/>
      <c r="S44" s="27">
        <f>SUM(K44,M44,O44)</f>
        <v>4</v>
      </c>
      <c r="T44" s="27">
        <f>SUM(L44,N44,P44)</f>
        <v>20802000</v>
      </c>
      <c r="U44" s="30">
        <f>IFERROR(IF(S44&gt;I44,1,S44/I44),0)</f>
        <v>1</v>
      </c>
      <c r="V44" s="30">
        <f t="shared" si="8"/>
        <v>0.99626436781609196</v>
      </c>
      <c r="W44" s="14">
        <f t="shared" si="11"/>
        <v>6</v>
      </c>
      <c r="X44" s="31">
        <f t="shared" si="11"/>
        <v>46582000</v>
      </c>
      <c r="Y44" s="46">
        <f t="shared" si="1"/>
        <v>0</v>
      </c>
      <c r="Z44" s="47">
        <f>IFERROR(X44/F44,0)</f>
        <v>0.23304018090585762</v>
      </c>
      <c r="AA44" s="45"/>
      <c r="AB44" s="45" t="s">
        <v>34</v>
      </c>
      <c r="AC44" s="1">
        <v>6120</v>
      </c>
      <c r="AD44" s="1">
        <f>U44</f>
        <v>1</v>
      </c>
    </row>
    <row r="45" spans="1:30" ht="76.5" x14ac:dyDescent="0.3">
      <c r="A45" s="10"/>
      <c r="B45" s="11"/>
      <c r="C45" s="12" t="s">
        <v>98</v>
      </c>
      <c r="D45" s="13" t="s">
        <v>99</v>
      </c>
      <c r="E45" s="14"/>
      <c r="F45" s="15">
        <v>52150000</v>
      </c>
      <c r="G45" s="14">
        <v>10</v>
      </c>
      <c r="H45" s="15">
        <v>6550000</v>
      </c>
      <c r="I45" s="26">
        <v>12</v>
      </c>
      <c r="J45" s="27">
        <v>1830000</v>
      </c>
      <c r="K45" s="28">
        <v>1</v>
      </c>
      <c r="L45" s="28">
        <v>270000</v>
      </c>
      <c r="M45" s="28">
        <v>0</v>
      </c>
      <c r="N45" s="28">
        <v>0</v>
      </c>
      <c r="O45" s="28">
        <v>2</v>
      </c>
      <c r="P45" s="28">
        <v>100000</v>
      </c>
      <c r="Q45" s="28"/>
      <c r="R45" s="28"/>
      <c r="S45" s="27">
        <f>SUM(K45,M45,O45)</f>
        <v>3</v>
      </c>
      <c r="T45" s="27">
        <f>SUM(L45,N45,P45)</f>
        <v>370000</v>
      </c>
      <c r="U45" s="30">
        <f>IFERROR(IF(S45&gt;I45,1,S45/I45),0)</f>
        <v>0.25</v>
      </c>
      <c r="V45" s="30">
        <f t="shared" si="8"/>
        <v>0.20218579234972678</v>
      </c>
      <c r="W45" s="14">
        <f t="shared" si="11"/>
        <v>13</v>
      </c>
      <c r="X45" s="31">
        <f t="shared" si="11"/>
        <v>6920000</v>
      </c>
      <c r="Y45" s="46">
        <f t="shared" si="1"/>
        <v>0</v>
      </c>
      <c r="Z45" s="47">
        <f>IFERROR(X45/F45,0)</f>
        <v>0.13269415148609778</v>
      </c>
      <c r="AA45" s="45"/>
      <c r="AB45" s="45" t="s">
        <v>34</v>
      </c>
      <c r="AC45" s="1">
        <v>6121</v>
      </c>
      <c r="AD45" s="1">
        <f>U45</f>
        <v>0.25</v>
      </c>
    </row>
    <row r="46" spans="1:30" x14ac:dyDescent="0.3">
      <c r="A46" s="10"/>
      <c r="B46" s="11"/>
      <c r="C46" s="12"/>
      <c r="D46" s="13"/>
      <c r="E46" s="14"/>
      <c r="F46" s="15"/>
      <c r="G46" s="14"/>
      <c r="H46" s="15"/>
      <c r="I46" s="26"/>
      <c r="J46" s="27"/>
      <c r="K46" s="109" t="s">
        <v>100</v>
      </c>
      <c r="L46" s="104"/>
      <c r="M46" s="104"/>
      <c r="N46" s="104"/>
      <c r="O46" s="104"/>
      <c r="P46" s="104"/>
      <c r="Q46" s="104"/>
      <c r="R46" s="104"/>
      <c r="S46" s="104"/>
      <c r="T46" s="104"/>
      <c r="U46" s="30">
        <f>IFERROR(((U12*J12)+(U13*J13)+(U14*J14)+(U15*J15)+(U17*J17)+(U18*J18)+(U20*J20)+(U22*J22)+(U23*J23)+(U25*J25)+(U26*J26)+(U27*J27)+(AVERAGE(U28:U29)*J28)+(U30*J30)+(U31*J31)+(U33*J33)+(U34*J34)+(U35*J35)+(U37*J37)+(U38*J38)+(U39*J39)+(U40*J40)+(U42*J42)+(U43*J43)+(U44*J44)+(U45*J45))/J10,0)</f>
        <v>0.62969229304441743</v>
      </c>
      <c r="V46" s="30">
        <f>V10</f>
        <v>0.63940793955575259</v>
      </c>
      <c r="W46" s="14"/>
      <c r="X46" s="31"/>
      <c r="Y46" s="46"/>
      <c r="Z46" s="47"/>
      <c r="AA46" s="45"/>
      <c r="AB46" s="45"/>
    </row>
    <row r="47" spans="1:30" x14ac:dyDescent="0.3">
      <c r="A47" s="10"/>
      <c r="B47" s="11"/>
      <c r="C47" s="12"/>
      <c r="D47" s="13"/>
      <c r="E47" s="14"/>
      <c r="F47" s="15"/>
      <c r="G47" s="14"/>
      <c r="H47" s="15"/>
      <c r="I47" s="26"/>
      <c r="J47" s="27"/>
      <c r="K47" s="109" t="s">
        <v>101</v>
      </c>
      <c r="L47" s="104"/>
      <c r="M47" s="104"/>
      <c r="N47" s="104"/>
      <c r="O47" s="104"/>
      <c r="P47" s="104"/>
      <c r="Q47" s="104"/>
      <c r="R47" s="104"/>
      <c r="S47" s="104"/>
      <c r="T47" s="104"/>
      <c r="U47" s="30" t="str">
        <f>IF(U46&gt;0.9,"Sangat Tinggi",IF(U46&gt;0.75,"Tinggi",IF(U46&gt;0.65,"Sedang",IF(U46&gt;0.5,"Rendah","Sangat Rendah"))))</f>
        <v>Rendah</v>
      </c>
      <c r="V47" s="30" t="str">
        <f>IF(V46&gt;0.9,"Sangat Tinggi",IF(V46&gt;0.75,"Tinggi",IF(V46&gt;0.65,"Sedang",IF(V46&gt;0.5,"Rendah","Sangat Rendah"))))</f>
        <v>Rendah</v>
      </c>
      <c r="W47" s="14"/>
      <c r="X47" s="31"/>
      <c r="Y47" s="46"/>
      <c r="Z47" s="47"/>
      <c r="AA47" s="45"/>
      <c r="AB47" s="45"/>
    </row>
    <row r="48" spans="1:30" x14ac:dyDescent="0.3">
      <c r="A48" s="10"/>
      <c r="B48" s="11"/>
      <c r="C48" s="99" t="s">
        <v>102</v>
      </c>
      <c r="D48" s="100"/>
      <c r="E48" s="101"/>
      <c r="F48" s="102"/>
      <c r="G48" s="101"/>
      <c r="H48" s="102"/>
      <c r="I48" s="103"/>
      <c r="J48" s="104"/>
      <c r="K48" s="105"/>
      <c r="L48" s="105"/>
      <c r="M48" s="105"/>
      <c r="N48" s="105"/>
      <c r="O48" s="105"/>
      <c r="P48" s="105"/>
      <c r="Q48" s="105"/>
      <c r="R48" s="105"/>
      <c r="S48" s="104"/>
      <c r="T48" s="104"/>
      <c r="U48" s="106"/>
      <c r="V48" s="106"/>
      <c r="W48" s="101"/>
      <c r="X48" s="102"/>
      <c r="Y48" s="107"/>
      <c r="Z48" s="108"/>
      <c r="AA48" s="45"/>
      <c r="AB48" s="45"/>
    </row>
    <row r="49" spans="1:30" ht="63.75" x14ac:dyDescent="0.3">
      <c r="A49" s="10"/>
      <c r="B49" s="11"/>
      <c r="C49" s="57" t="s">
        <v>103</v>
      </c>
      <c r="D49" s="58" t="s">
        <v>104</v>
      </c>
      <c r="E49" s="59">
        <v>100</v>
      </c>
      <c r="F49" s="60">
        <f>0+F50</f>
        <v>70000000</v>
      </c>
      <c r="G49" s="59">
        <v>100</v>
      </c>
      <c r="H49" s="60">
        <f>0+H50</f>
        <v>6530600</v>
      </c>
      <c r="I49" s="61">
        <v>100</v>
      </c>
      <c r="J49" s="62">
        <f>0+J50</f>
        <v>10745500</v>
      </c>
      <c r="K49" s="63">
        <v>0</v>
      </c>
      <c r="L49" s="63">
        <f>0+L50</f>
        <v>420000</v>
      </c>
      <c r="M49" s="63">
        <v>0</v>
      </c>
      <c r="N49" s="63">
        <f>0+N50</f>
        <v>877500</v>
      </c>
      <c r="O49" s="63">
        <v>0</v>
      </c>
      <c r="P49" s="63">
        <f>0+P50</f>
        <v>1470000</v>
      </c>
      <c r="Q49" s="63"/>
      <c r="R49" s="63">
        <f>0+R50</f>
        <v>0</v>
      </c>
      <c r="S49" s="62">
        <v>72.73</v>
      </c>
      <c r="T49" s="62">
        <f>0+T50</f>
        <v>2767500</v>
      </c>
      <c r="U49" s="64">
        <f>IFERROR(S49/I49,0)</f>
        <v>0.72730000000000006</v>
      </c>
      <c r="V49" s="64">
        <f>IFERROR(T49/J49,0)</f>
        <v>0.25754967195570239</v>
      </c>
      <c r="W49" s="59" t="s">
        <v>162</v>
      </c>
      <c r="X49" s="60">
        <f>0+X50</f>
        <v>9298100</v>
      </c>
      <c r="Y49" s="65"/>
      <c r="Z49" s="66">
        <f>IFERROR(X49/F49,0)</f>
        <v>0.13283</v>
      </c>
      <c r="AA49" s="45" t="s">
        <v>2</v>
      </c>
      <c r="AB49" s="45"/>
    </row>
    <row r="50" spans="1:30" ht="63.75" x14ac:dyDescent="0.3">
      <c r="A50" s="10"/>
      <c r="B50" s="11"/>
      <c r="C50" s="67" t="s">
        <v>105</v>
      </c>
      <c r="D50" s="68" t="s">
        <v>106</v>
      </c>
      <c r="E50" s="69">
        <v>100</v>
      </c>
      <c r="F50" s="70">
        <f>0+F51</f>
        <v>70000000</v>
      </c>
      <c r="G50" s="69"/>
      <c r="H50" s="70">
        <f>0+H51</f>
        <v>6530600</v>
      </c>
      <c r="I50" s="71">
        <v>100</v>
      </c>
      <c r="J50" s="72">
        <f>0+J51</f>
        <v>10745500</v>
      </c>
      <c r="K50" s="73">
        <v>21.43</v>
      </c>
      <c r="L50" s="73">
        <f>0+L51</f>
        <v>420000</v>
      </c>
      <c r="M50" s="73">
        <v>47.73</v>
      </c>
      <c r="N50" s="73">
        <f>0+N51</f>
        <v>877500</v>
      </c>
      <c r="O50" s="73">
        <v>72.73</v>
      </c>
      <c r="P50" s="73">
        <f>0+P51</f>
        <v>1470000</v>
      </c>
      <c r="Q50" s="73"/>
      <c r="R50" s="73">
        <f>0+R51</f>
        <v>0</v>
      </c>
      <c r="S50" s="72">
        <f>SUM(K50,M50,O50)/4</f>
        <v>35.472499999999997</v>
      </c>
      <c r="T50" s="72">
        <f>0+T51</f>
        <v>2767500</v>
      </c>
      <c r="U50" s="74">
        <f>IFERROR(S50/I50,0)</f>
        <v>0.35472499999999996</v>
      </c>
      <c r="V50" s="74">
        <f>IFERROR(T50/J50,0)</f>
        <v>0.25754967195570239</v>
      </c>
      <c r="W50" s="69">
        <f>G50</f>
        <v>0</v>
      </c>
      <c r="X50" s="70">
        <f>0+X51</f>
        <v>9298100</v>
      </c>
      <c r="Y50" s="75">
        <f>IFERROR(W50/E50,0)</f>
        <v>0</v>
      </c>
      <c r="Z50" s="76">
        <f>0+Z51</f>
        <v>0.13283</v>
      </c>
      <c r="AA50" s="45"/>
      <c r="AB50" s="45"/>
    </row>
    <row r="51" spans="1:30" ht="51" x14ac:dyDescent="0.3">
      <c r="A51" s="10"/>
      <c r="B51" s="11"/>
      <c r="C51" s="12" t="s">
        <v>107</v>
      </c>
      <c r="D51" s="13" t="s">
        <v>108</v>
      </c>
      <c r="E51" s="14"/>
      <c r="F51" s="15">
        <v>70000000</v>
      </c>
      <c r="G51" s="14">
        <v>12</v>
      </c>
      <c r="H51" s="15">
        <v>6530600</v>
      </c>
      <c r="I51" s="26">
        <v>11</v>
      </c>
      <c r="J51" s="27">
        <v>10745500</v>
      </c>
      <c r="K51" s="28">
        <v>6</v>
      </c>
      <c r="L51" s="28">
        <v>420000</v>
      </c>
      <c r="M51" s="28">
        <v>2</v>
      </c>
      <c r="N51" s="28">
        <v>877500</v>
      </c>
      <c r="O51" s="28">
        <v>2</v>
      </c>
      <c r="P51" s="28">
        <v>1470000</v>
      </c>
      <c r="Q51" s="28"/>
      <c r="R51" s="28"/>
      <c r="S51" s="27">
        <f>SUM(K51,M51,O51)/4</f>
        <v>2.5</v>
      </c>
      <c r="T51" s="27">
        <f>SUM(L51,N51,P51)</f>
        <v>2767500</v>
      </c>
      <c r="U51" s="30">
        <f>IFERROR(IF(S51&gt;I51,1,S51/I51),0)</f>
        <v>0.22727272727272727</v>
      </c>
      <c r="V51" s="30">
        <f>IFERROR(T51/J51,0)</f>
        <v>0.25754967195570239</v>
      </c>
      <c r="W51" s="14">
        <f>S51+G51</f>
        <v>14.5</v>
      </c>
      <c r="X51" s="31">
        <f>T51+H51</f>
        <v>9298100</v>
      </c>
      <c r="Y51" s="46">
        <f>IFERROR(W51/E51,0)</f>
        <v>0</v>
      </c>
      <c r="Z51" s="47">
        <f>IFERROR(X51/F51,0)</f>
        <v>0.13283</v>
      </c>
      <c r="AA51" s="45"/>
      <c r="AB51" s="45" t="s">
        <v>34</v>
      </c>
      <c r="AC51" s="1">
        <v>6122</v>
      </c>
      <c r="AD51" s="1">
        <f>U51</f>
        <v>0.22727272727272727</v>
      </c>
    </row>
    <row r="52" spans="1:30" x14ac:dyDescent="0.3">
      <c r="A52" s="10"/>
      <c r="B52" s="11"/>
      <c r="C52" s="12"/>
      <c r="D52" s="13"/>
      <c r="E52" s="14"/>
      <c r="F52" s="15"/>
      <c r="G52" s="14"/>
      <c r="H52" s="15"/>
      <c r="I52" s="26"/>
      <c r="J52" s="27"/>
      <c r="K52" s="109" t="s">
        <v>100</v>
      </c>
      <c r="L52" s="104"/>
      <c r="M52" s="104"/>
      <c r="N52" s="104"/>
      <c r="O52" s="104"/>
      <c r="P52" s="104"/>
      <c r="Q52" s="104"/>
      <c r="R52" s="104"/>
      <c r="S52" s="104"/>
      <c r="T52" s="104"/>
      <c r="U52" s="30">
        <f>IFERROR(((U51*J51))/J49,0)</f>
        <v>0.22727272727272727</v>
      </c>
      <c r="V52" s="30">
        <f>V49</f>
        <v>0.25754967195570239</v>
      </c>
      <c r="W52" s="14"/>
      <c r="X52" s="31"/>
      <c r="Y52" s="46"/>
      <c r="Z52" s="47"/>
      <c r="AA52" s="45"/>
      <c r="AB52" s="45"/>
    </row>
    <row r="53" spans="1:30" ht="25.5" x14ac:dyDescent="0.3">
      <c r="A53" s="10"/>
      <c r="B53" s="11"/>
      <c r="C53" s="12"/>
      <c r="D53" s="13"/>
      <c r="E53" s="14"/>
      <c r="F53" s="15"/>
      <c r="G53" s="14"/>
      <c r="H53" s="15"/>
      <c r="I53" s="26"/>
      <c r="J53" s="27"/>
      <c r="K53" s="109" t="s">
        <v>101</v>
      </c>
      <c r="L53" s="104"/>
      <c r="M53" s="104"/>
      <c r="N53" s="104"/>
      <c r="O53" s="104"/>
      <c r="P53" s="104"/>
      <c r="Q53" s="104"/>
      <c r="R53" s="104"/>
      <c r="S53" s="104"/>
      <c r="T53" s="104"/>
      <c r="U53" s="30" t="str">
        <f>IF(U52&gt;0.9,"Sangat Tinggi",IF(U52&gt;0.75,"Tinggi",IF(U52&gt;0.65,"Sedang",IF(U52&gt;0.5,"Rendah","Sangat Rendah"))))</f>
        <v>Sangat Rendah</v>
      </c>
      <c r="V53" s="30" t="str">
        <f>IF(V52&gt;0.9,"Sangat Tinggi",IF(V52&gt;0.75,"Tinggi",IF(V52&gt;0.65,"Sedang",IF(V52&gt;0.5,"Rendah","Sangat Rendah"))))</f>
        <v>Sangat Rendah</v>
      </c>
      <c r="W53" s="14"/>
      <c r="X53" s="31"/>
      <c r="Y53" s="46"/>
      <c r="Z53" s="47"/>
      <c r="AA53" s="45"/>
      <c r="AB53" s="45"/>
    </row>
    <row r="54" spans="1:30" ht="51" x14ac:dyDescent="0.3">
      <c r="A54" s="10"/>
      <c r="B54" s="11"/>
      <c r="C54" s="57" t="s">
        <v>109</v>
      </c>
      <c r="D54" s="58" t="s">
        <v>110</v>
      </c>
      <c r="E54" s="59">
        <v>100</v>
      </c>
      <c r="F54" s="60">
        <f>0+F55</f>
        <v>443956500</v>
      </c>
      <c r="G54" s="59">
        <v>100</v>
      </c>
      <c r="H54" s="60">
        <f>0+H55</f>
        <v>97943250</v>
      </c>
      <c r="I54" s="61">
        <v>100</v>
      </c>
      <c r="J54" s="62">
        <f>0+J55</f>
        <v>68188400</v>
      </c>
      <c r="K54" s="63">
        <v>0</v>
      </c>
      <c r="L54" s="63">
        <f>0+L55</f>
        <v>2400000</v>
      </c>
      <c r="M54" s="63">
        <v>0</v>
      </c>
      <c r="N54" s="63">
        <f>0+N55</f>
        <v>20390000</v>
      </c>
      <c r="O54" s="63">
        <v>0</v>
      </c>
      <c r="P54" s="63">
        <f>0+P55</f>
        <v>11294000</v>
      </c>
      <c r="Q54" s="63"/>
      <c r="R54" s="63">
        <f>0+R55</f>
        <v>0</v>
      </c>
      <c r="S54" s="62">
        <v>79.489999999999995</v>
      </c>
      <c r="T54" s="62">
        <f>0+T55</f>
        <v>34084000</v>
      </c>
      <c r="U54" s="64">
        <f>IFERROR(S54/I54,0)</f>
        <v>0.79489999999999994</v>
      </c>
      <c r="V54" s="64">
        <f>IFERROR(T54/J54,0)</f>
        <v>0.49985041443999273</v>
      </c>
      <c r="W54" s="59" t="s">
        <v>162</v>
      </c>
      <c r="X54" s="60">
        <f>0+X55</f>
        <v>132027250</v>
      </c>
      <c r="Y54" s="65"/>
      <c r="Z54" s="66">
        <f>IFERROR(X54/F54,0)</f>
        <v>0.29738780713876245</v>
      </c>
      <c r="AA54" s="45" t="s">
        <v>2</v>
      </c>
      <c r="AB54" s="45"/>
    </row>
    <row r="55" spans="1:30" ht="51" x14ac:dyDescent="0.3">
      <c r="A55" s="10"/>
      <c r="B55" s="11"/>
      <c r="C55" s="67" t="s">
        <v>111</v>
      </c>
      <c r="D55" s="68" t="s">
        <v>112</v>
      </c>
      <c r="E55" s="69"/>
      <c r="F55" s="70">
        <f>0+F56+F57</f>
        <v>443956500</v>
      </c>
      <c r="G55" s="69"/>
      <c r="H55" s="70">
        <f>0+H56+H57</f>
        <v>97943250</v>
      </c>
      <c r="I55" s="71">
        <v>100</v>
      </c>
      <c r="J55" s="72">
        <f>0+J56+J57</f>
        <v>68188400</v>
      </c>
      <c r="K55" s="73">
        <v>59.99</v>
      </c>
      <c r="L55" s="73">
        <f>0+L56+L57</f>
        <v>2400000</v>
      </c>
      <c r="M55" s="73">
        <v>72.73</v>
      </c>
      <c r="N55" s="73">
        <f>0+N56+N57</f>
        <v>20390000</v>
      </c>
      <c r="O55" s="73">
        <v>86.36</v>
      </c>
      <c r="P55" s="73">
        <f>0+P56+P57</f>
        <v>11294000</v>
      </c>
      <c r="Q55" s="73"/>
      <c r="R55" s="73">
        <f>0+R56+R57</f>
        <v>0</v>
      </c>
      <c r="S55" s="72">
        <f>SUM(K55,M55,O55)</f>
        <v>219.07999999999998</v>
      </c>
      <c r="T55" s="72">
        <f>0+T56+T57</f>
        <v>34084000</v>
      </c>
      <c r="U55" s="74">
        <f>IFERROR(S55/I55,0)</f>
        <v>2.1907999999999999</v>
      </c>
      <c r="V55" s="74">
        <f>IFERROR(T55/J55,0)</f>
        <v>0.49985041443999273</v>
      </c>
      <c r="W55" s="69">
        <f>G55</f>
        <v>0</v>
      </c>
      <c r="X55" s="70">
        <f>0+X56+X57</f>
        <v>132027250</v>
      </c>
      <c r="Y55" s="75">
        <f>IFERROR(W55/E55,0)</f>
        <v>0</v>
      </c>
      <c r="Z55" s="76">
        <f>0+Z56+Z57</f>
        <v>0.617265663306648</v>
      </c>
      <c r="AA55" s="45"/>
      <c r="AB55" s="45"/>
    </row>
    <row r="56" spans="1:30" ht="102" x14ac:dyDescent="0.3">
      <c r="A56" s="10"/>
      <c r="B56" s="11"/>
      <c r="C56" s="12" t="s">
        <v>113</v>
      </c>
      <c r="D56" s="13" t="s">
        <v>114</v>
      </c>
      <c r="E56" s="14"/>
      <c r="F56" s="15">
        <v>69209000</v>
      </c>
      <c r="G56" s="14">
        <v>10</v>
      </c>
      <c r="H56" s="15">
        <v>12901000</v>
      </c>
      <c r="I56" s="26">
        <v>10</v>
      </c>
      <c r="J56" s="27">
        <v>12241800</v>
      </c>
      <c r="K56" s="28">
        <v>10</v>
      </c>
      <c r="L56" s="28">
        <v>0</v>
      </c>
      <c r="M56" s="28">
        <v>0</v>
      </c>
      <c r="N56" s="28">
        <v>9590000</v>
      </c>
      <c r="O56" s="28">
        <v>0</v>
      </c>
      <c r="P56" s="28">
        <v>0</v>
      </c>
      <c r="Q56" s="28"/>
      <c r="R56" s="28"/>
      <c r="S56" s="27">
        <f>SUM(K56,M56,O56)</f>
        <v>10</v>
      </c>
      <c r="T56" s="27">
        <f>SUM(L56,N56,P56)</f>
        <v>9590000</v>
      </c>
      <c r="U56" s="30">
        <f>IFERROR(IF(S56&gt;I56,1,S56/I56),0)</f>
        <v>1</v>
      </c>
      <c r="V56" s="30">
        <f>IFERROR(T56/J56,0)</f>
        <v>0.7833815288601349</v>
      </c>
      <c r="W56" s="14">
        <f>S56+G56</f>
        <v>20</v>
      </c>
      <c r="X56" s="31">
        <f>T56+H56</f>
        <v>22491000</v>
      </c>
      <c r="Y56" s="46">
        <f>IFERROR(W56/E56,0)</f>
        <v>0</v>
      </c>
      <c r="Z56" s="47">
        <f>IFERROR(X56/F56,0)</f>
        <v>0.32497218569839181</v>
      </c>
      <c r="AA56" s="45"/>
      <c r="AB56" s="45" t="s">
        <v>34</v>
      </c>
      <c r="AC56" s="1">
        <v>6123</v>
      </c>
      <c r="AD56" s="1">
        <f>U56</f>
        <v>1</v>
      </c>
    </row>
    <row r="57" spans="1:30" ht="76.5" x14ac:dyDescent="0.3">
      <c r="A57" s="10"/>
      <c r="B57" s="11"/>
      <c r="C57" s="12" t="s">
        <v>115</v>
      </c>
      <c r="D57" s="13" t="s">
        <v>116</v>
      </c>
      <c r="E57" s="14"/>
      <c r="F57" s="15">
        <v>374747500</v>
      </c>
      <c r="G57" s="14">
        <v>12</v>
      </c>
      <c r="H57" s="15">
        <v>85042250</v>
      </c>
      <c r="I57" s="26">
        <v>12</v>
      </c>
      <c r="J57" s="27">
        <v>55946600</v>
      </c>
      <c r="K57" s="28">
        <v>3</v>
      </c>
      <c r="L57" s="28">
        <v>2400000</v>
      </c>
      <c r="M57" s="28">
        <v>3</v>
      </c>
      <c r="N57" s="28">
        <v>10800000</v>
      </c>
      <c r="O57" s="28">
        <v>3</v>
      </c>
      <c r="P57" s="28">
        <v>11294000</v>
      </c>
      <c r="Q57" s="28"/>
      <c r="R57" s="28"/>
      <c r="S57" s="27">
        <f>SUM(K57,M57,O57)</f>
        <v>9</v>
      </c>
      <c r="T57" s="27">
        <f>SUM(L57,N57,P57)</f>
        <v>24494000</v>
      </c>
      <c r="U57" s="30">
        <f>IFERROR(IF(S57&gt;I57,1,S57/I57),0)</f>
        <v>0.75</v>
      </c>
      <c r="V57" s="30">
        <f>IFERROR(T57/J57,0)</f>
        <v>0.43781034057476237</v>
      </c>
      <c r="W57" s="14">
        <f>S57+G57</f>
        <v>21</v>
      </c>
      <c r="X57" s="31">
        <f>T57+H57</f>
        <v>109536250</v>
      </c>
      <c r="Y57" s="46">
        <f>IFERROR(W57/E57,0)</f>
        <v>0</v>
      </c>
      <c r="Z57" s="47">
        <f>IFERROR(X57/F57,0)</f>
        <v>0.29229347760825625</v>
      </c>
      <c r="AA57" s="45"/>
      <c r="AB57" s="45" t="s">
        <v>34</v>
      </c>
      <c r="AC57" s="1">
        <v>6124</v>
      </c>
      <c r="AD57" s="1">
        <f>U57</f>
        <v>0.75</v>
      </c>
    </row>
    <row r="58" spans="1:30" x14ac:dyDescent="0.3">
      <c r="A58" s="10"/>
      <c r="B58" s="11"/>
      <c r="C58" s="12"/>
      <c r="D58" s="13"/>
      <c r="E58" s="14"/>
      <c r="F58" s="15"/>
      <c r="G58" s="14"/>
      <c r="H58" s="15"/>
      <c r="I58" s="26"/>
      <c r="J58" s="27"/>
      <c r="K58" s="109" t="s">
        <v>100</v>
      </c>
      <c r="L58" s="104"/>
      <c r="M58" s="104"/>
      <c r="N58" s="104"/>
      <c r="O58" s="104"/>
      <c r="P58" s="104"/>
      <c r="Q58" s="104"/>
      <c r="R58" s="104"/>
      <c r="S58" s="104"/>
      <c r="T58" s="104"/>
      <c r="U58" s="30">
        <f>IFERROR(((U56*J56)+(U57*J57))/J54,0)</f>
        <v>0.79488226736512368</v>
      </c>
      <c r="V58" s="30">
        <f>V54</f>
        <v>0.49985041443999273</v>
      </c>
      <c r="W58" s="14"/>
      <c r="X58" s="31"/>
      <c r="Y58" s="46"/>
      <c r="Z58" s="47"/>
      <c r="AA58" s="45"/>
      <c r="AB58" s="45"/>
    </row>
    <row r="59" spans="1:30" ht="25.5" x14ac:dyDescent="0.3">
      <c r="A59" s="10"/>
      <c r="B59" s="11"/>
      <c r="C59" s="12"/>
      <c r="D59" s="13"/>
      <c r="E59" s="14"/>
      <c r="F59" s="15"/>
      <c r="G59" s="14"/>
      <c r="H59" s="15"/>
      <c r="I59" s="26"/>
      <c r="J59" s="27"/>
      <c r="K59" s="109" t="s">
        <v>101</v>
      </c>
      <c r="L59" s="104"/>
      <c r="M59" s="104"/>
      <c r="N59" s="104"/>
      <c r="O59" s="104"/>
      <c r="P59" s="104"/>
      <c r="Q59" s="104"/>
      <c r="R59" s="104"/>
      <c r="S59" s="104"/>
      <c r="T59" s="104"/>
      <c r="U59" s="30" t="str">
        <f>IF(U58&gt;0.9,"Sangat Tinggi",IF(U58&gt;0.75,"Tinggi",IF(U58&gt;0.65,"Sedang",IF(U58&gt;0.5,"Rendah","Sangat Rendah"))))</f>
        <v>Tinggi</v>
      </c>
      <c r="V59" s="30" t="str">
        <f>IF(V58&gt;0.9,"Sangat Tinggi",IF(V58&gt;0.75,"Tinggi",IF(V58&gt;0.65,"Sedang",IF(V58&gt;0.5,"Rendah","Sangat Rendah"))))</f>
        <v>Sangat Rendah</v>
      </c>
      <c r="W59" s="14"/>
      <c r="X59" s="31"/>
      <c r="Y59" s="46"/>
      <c r="Z59" s="47"/>
      <c r="AA59" s="45"/>
      <c r="AB59" s="45"/>
    </row>
    <row r="60" spans="1:30" ht="63.75" x14ac:dyDescent="0.3">
      <c r="A60" s="10"/>
      <c r="B60" s="11"/>
      <c r="C60" s="57" t="s">
        <v>117</v>
      </c>
      <c r="D60" s="58" t="s">
        <v>118</v>
      </c>
      <c r="E60" s="59">
        <v>100</v>
      </c>
      <c r="F60" s="60">
        <f>0+F61+F64</f>
        <v>153353000</v>
      </c>
      <c r="G60" s="59">
        <v>100</v>
      </c>
      <c r="H60" s="60">
        <f>0+H61+H64</f>
        <v>11412500</v>
      </c>
      <c r="I60" s="61">
        <v>100</v>
      </c>
      <c r="J60" s="62">
        <f>0+J61+J64</f>
        <v>12680600</v>
      </c>
      <c r="K60" s="63">
        <v>0</v>
      </c>
      <c r="L60" s="63">
        <f>0+L61+L64</f>
        <v>820000</v>
      </c>
      <c r="M60" s="63">
        <v>0</v>
      </c>
      <c r="N60" s="63">
        <f>0+N61+N64</f>
        <v>3664600</v>
      </c>
      <c r="O60" s="63">
        <v>0</v>
      </c>
      <c r="P60" s="63">
        <f>0+P61+P64</f>
        <v>630000</v>
      </c>
      <c r="Q60" s="63"/>
      <c r="R60" s="63">
        <f>0+R61+R64</f>
        <v>0</v>
      </c>
      <c r="S60" s="62">
        <v>87.18</v>
      </c>
      <c r="T60" s="62">
        <f>0+T61+T64</f>
        <v>5114600</v>
      </c>
      <c r="U60" s="64">
        <f>IFERROR(S60/I60,0)</f>
        <v>0.87180000000000002</v>
      </c>
      <c r="V60" s="64">
        <f>IFERROR(T60/J60,0)</f>
        <v>0.40334053593678532</v>
      </c>
      <c r="W60" s="59" t="s">
        <v>162</v>
      </c>
      <c r="X60" s="60">
        <f>0+X61+X64</f>
        <v>16527100</v>
      </c>
      <c r="Y60" s="65"/>
      <c r="Z60" s="66">
        <f>IFERROR(X60/F60,0)</f>
        <v>0.10777161190195171</v>
      </c>
      <c r="AA60" s="45" t="s">
        <v>2</v>
      </c>
      <c r="AB60" s="45"/>
    </row>
    <row r="61" spans="1:30" ht="76.5" x14ac:dyDescent="0.3">
      <c r="A61" s="10"/>
      <c r="B61" s="11"/>
      <c r="C61" s="67" t="s">
        <v>119</v>
      </c>
      <c r="D61" s="68" t="s">
        <v>120</v>
      </c>
      <c r="E61" s="69"/>
      <c r="F61" s="70">
        <f>0+F62+F63</f>
        <v>104173000</v>
      </c>
      <c r="G61" s="69"/>
      <c r="H61" s="70">
        <f>0+H62+H63</f>
        <v>7433500</v>
      </c>
      <c r="I61" s="71">
        <v>100</v>
      </c>
      <c r="J61" s="72">
        <f>0+J62+J63</f>
        <v>8444600</v>
      </c>
      <c r="K61" s="73">
        <v>25</v>
      </c>
      <c r="L61" s="73">
        <f>0+L62+L63</f>
        <v>480000</v>
      </c>
      <c r="M61" s="73">
        <v>58.33</v>
      </c>
      <c r="N61" s="73">
        <f>0+N62+N63</f>
        <v>3244600</v>
      </c>
      <c r="O61" s="73">
        <v>91.67</v>
      </c>
      <c r="P61" s="73">
        <f>0+P62+P63</f>
        <v>210000</v>
      </c>
      <c r="Q61" s="73"/>
      <c r="R61" s="73">
        <f>0+R62+R63</f>
        <v>0</v>
      </c>
      <c r="S61" s="72">
        <f>SUM(K61,M61,O61)</f>
        <v>175</v>
      </c>
      <c r="T61" s="72">
        <f>0+T62+T63</f>
        <v>3934600</v>
      </c>
      <c r="U61" s="74">
        <f>IFERROR(S61/I61,0)</f>
        <v>1.75</v>
      </c>
      <c r="V61" s="74">
        <f>IFERROR(T61/J61,0)</f>
        <v>0.46593089074674943</v>
      </c>
      <c r="W61" s="69">
        <f>G61</f>
        <v>0</v>
      </c>
      <c r="X61" s="70">
        <f>0+X62+X63</f>
        <v>11368100</v>
      </c>
      <c r="Y61" s="75">
        <f>IFERROR(W61/E61,0)</f>
        <v>0</v>
      </c>
      <c r="Z61" s="76">
        <f>0+Z62+Z63</f>
        <v>0.21854942210124145</v>
      </c>
      <c r="AA61" s="45"/>
      <c r="AB61" s="45"/>
    </row>
    <row r="62" spans="1:30" ht="102" x14ac:dyDescent="0.3">
      <c r="A62" s="10"/>
      <c r="B62" s="11"/>
      <c r="C62" s="12" t="s">
        <v>121</v>
      </c>
      <c r="D62" s="13" t="s">
        <v>122</v>
      </c>
      <c r="E62" s="14"/>
      <c r="F62" s="15">
        <v>52555000</v>
      </c>
      <c r="G62" s="14">
        <v>12</v>
      </c>
      <c r="H62" s="15">
        <v>3997000</v>
      </c>
      <c r="I62" s="26">
        <v>8</v>
      </c>
      <c r="J62" s="27">
        <v>4533600</v>
      </c>
      <c r="K62" s="28">
        <v>2</v>
      </c>
      <c r="L62" s="28">
        <v>270000</v>
      </c>
      <c r="M62" s="28">
        <v>2</v>
      </c>
      <c r="N62" s="28">
        <v>613600</v>
      </c>
      <c r="O62" s="28">
        <v>3</v>
      </c>
      <c r="P62" s="28">
        <v>0</v>
      </c>
      <c r="Q62" s="28"/>
      <c r="R62" s="28"/>
      <c r="S62" s="27">
        <f>SUM(K62,M62,O62)</f>
        <v>7</v>
      </c>
      <c r="T62" s="27">
        <f>SUM(L62,N62,P62)</f>
        <v>883600</v>
      </c>
      <c r="U62" s="30">
        <f>IFERROR(IF(S62&gt;I62,1,S62/I62),0)</f>
        <v>0.875</v>
      </c>
      <c r="V62" s="30">
        <f>IFERROR(T62/J62,0)</f>
        <v>0.19490029998235398</v>
      </c>
      <c r="W62" s="14">
        <f>S62+G62</f>
        <v>19</v>
      </c>
      <c r="X62" s="31">
        <f>T62+H62</f>
        <v>4880600</v>
      </c>
      <c r="Y62" s="46">
        <f>IFERROR(W62/E62,0)</f>
        <v>0</v>
      </c>
      <c r="Z62" s="47">
        <f>IFERROR(X62/F62,0)</f>
        <v>9.2866520787746168E-2</v>
      </c>
      <c r="AA62" s="45"/>
      <c r="AB62" s="45" t="s">
        <v>34</v>
      </c>
      <c r="AC62" s="1">
        <v>6125</v>
      </c>
      <c r="AD62" s="1">
        <f>U62</f>
        <v>0.875</v>
      </c>
    </row>
    <row r="63" spans="1:30" ht="76.5" x14ac:dyDescent="0.3">
      <c r="A63" s="10"/>
      <c r="B63" s="11"/>
      <c r="C63" s="12" t="s">
        <v>123</v>
      </c>
      <c r="D63" s="13" t="s">
        <v>124</v>
      </c>
      <c r="E63" s="14"/>
      <c r="F63" s="15">
        <v>51618000</v>
      </c>
      <c r="G63" s="14">
        <v>8</v>
      </c>
      <c r="H63" s="15">
        <v>3436500</v>
      </c>
      <c r="I63" s="26">
        <v>4</v>
      </c>
      <c r="J63" s="27">
        <v>3911000</v>
      </c>
      <c r="K63" s="28">
        <v>1</v>
      </c>
      <c r="L63" s="28">
        <v>210000</v>
      </c>
      <c r="M63" s="28">
        <v>2</v>
      </c>
      <c r="N63" s="28">
        <v>2631000</v>
      </c>
      <c r="O63" s="28">
        <v>1</v>
      </c>
      <c r="P63" s="28">
        <v>210000</v>
      </c>
      <c r="Q63" s="28"/>
      <c r="R63" s="28"/>
      <c r="S63" s="27">
        <f>SUM(K63,M63,O63)</f>
        <v>4</v>
      </c>
      <c r="T63" s="27">
        <f>SUM(L63,N63,P63)</f>
        <v>3051000</v>
      </c>
      <c r="U63" s="30">
        <f>IFERROR(IF(S63&gt;I63,1,S63/I63),0)</f>
        <v>1</v>
      </c>
      <c r="V63" s="30">
        <f>IFERROR(T63/J63,0)</f>
        <v>0.780107389414472</v>
      </c>
      <c r="W63" s="14">
        <f>S63+G63</f>
        <v>12</v>
      </c>
      <c r="X63" s="31">
        <f>T63+H63</f>
        <v>6487500</v>
      </c>
      <c r="Y63" s="46">
        <f>IFERROR(W63/E63,0)</f>
        <v>0</v>
      </c>
      <c r="Z63" s="47">
        <f>IFERROR(X63/F63,0)</f>
        <v>0.1256829013134953</v>
      </c>
      <c r="AA63" s="45"/>
      <c r="AB63" s="45" t="s">
        <v>34</v>
      </c>
      <c r="AC63" s="1">
        <v>6126</v>
      </c>
      <c r="AD63" s="1">
        <f>U63</f>
        <v>1</v>
      </c>
    </row>
    <row r="64" spans="1:30" ht="63.75" x14ac:dyDescent="0.3">
      <c r="A64" s="10"/>
      <c r="B64" s="11"/>
      <c r="C64" s="67" t="s">
        <v>125</v>
      </c>
      <c r="D64" s="68" t="s">
        <v>126</v>
      </c>
      <c r="E64" s="69"/>
      <c r="F64" s="70">
        <f>0+F65</f>
        <v>49180000</v>
      </c>
      <c r="G64" s="69"/>
      <c r="H64" s="70">
        <f>0+H65</f>
        <v>3979000</v>
      </c>
      <c r="I64" s="71">
        <v>100</v>
      </c>
      <c r="J64" s="72">
        <f>0+J65</f>
        <v>4236000</v>
      </c>
      <c r="K64" s="73">
        <v>25</v>
      </c>
      <c r="L64" s="73">
        <f>0+L65</f>
        <v>340000</v>
      </c>
      <c r="M64" s="73">
        <v>50</v>
      </c>
      <c r="N64" s="73">
        <f>0+N65</f>
        <v>420000</v>
      </c>
      <c r="O64" s="73">
        <v>75</v>
      </c>
      <c r="P64" s="73">
        <f>0+P65</f>
        <v>420000</v>
      </c>
      <c r="Q64" s="73"/>
      <c r="R64" s="73">
        <f>0+R65</f>
        <v>0</v>
      </c>
      <c r="S64" s="72">
        <f>SUM(K64,M64,O64)</f>
        <v>150</v>
      </c>
      <c r="T64" s="72">
        <f>0+T65</f>
        <v>1180000</v>
      </c>
      <c r="U64" s="74">
        <f>IFERROR(S64/I64,0)</f>
        <v>1.5</v>
      </c>
      <c r="V64" s="74">
        <f>IFERROR(T64/J64,0)</f>
        <v>0.2785646836638338</v>
      </c>
      <c r="W64" s="69">
        <f>G64</f>
        <v>0</v>
      </c>
      <c r="X64" s="70">
        <f>0+X65</f>
        <v>5159000</v>
      </c>
      <c r="Y64" s="75">
        <f>IFERROR(W64/E64,0)</f>
        <v>0</v>
      </c>
      <c r="Z64" s="76">
        <f>0+Z65</f>
        <v>0.10490036600244002</v>
      </c>
      <c r="AA64" s="45"/>
      <c r="AB64" s="45"/>
    </row>
    <row r="65" spans="1:30" ht="140.25" x14ac:dyDescent="0.3">
      <c r="A65" s="10"/>
      <c r="B65" s="11"/>
      <c r="C65" s="12" t="s">
        <v>127</v>
      </c>
      <c r="D65" s="13" t="s">
        <v>128</v>
      </c>
      <c r="E65" s="14"/>
      <c r="F65" s="15">
        <v>49180000</v>
      </c>
      <c r="G65" s="14">
        <v>8</v>
      </c>
      <c r="H65" s="15">
        <v>3979000</v>
      </c>
      <c r="I65" s="26">
        <v>4</v>
      </c>
      <c r="J65" s="27">
        <v>4236000</v>
      </c>
      <c r="K65" s="28">
        <v>1</v>
      </c>
      <c r="L65" s="28">
        <v>340000</v>
      </c>
      <c r="M65" s="28">
        <v>1</v>
      </c>
      <c r="N65" s="28">
        <v>420000</v>
      </c>
      <c r="O65" s="28">
        <v>1</v>
      </c>
      <c r="P65" s="28">
        <v>420000</v>
      </c>
      <c r="Q65" s="28"/>
      <c r="R65" s="28"/>
      <c r="S65" s="27">
        <f>SUM(K65,M65,O65)</f>
        <v>3</v>
      </c>
      <c r="T65" s="27">
        <f>SUM(L65,N65,P65)</f>
        <v>1180000</v>
      </c>
      <c r="U65" s="30">
        <f>IFERROR(IF(S65&gt;I65,1,S65/I65),0)</f>
        <v>0.75</v>
      </c>
      <c r="V65" s="30">
        <f>IFERROR(T65/J65,0)</f>
        <v>0.2785646836638338</v>
      </c>
      <c r="W65" s="14">
        <f>S65+G65</f>
        <v>11</v>
      </c>
      <c r="X65" s="31">
        <f>T65+H65</f>
        <v>5159000</v>
      </c>
      <c r="Y65" s="46">
        <f>IFERROR(W65/E65,0)</f>
        <v>0</v>
      </c>
      <c r="Z65" s="47">
        <f>IFERROR(X65/F65,0)</f>
        <v>0.10490036600244002</v>
      </c>
      <c r="AA65" s="45"/>
      <c r="AB65" s="45" t="s">
        <v>34</v>
      </c>
      <c r="AC65" s="1">
        <v>6127</v>
      </c>
      <c r="AD65" s="1">
        <f>U65</f>
        <v>0.75</v>
      </c>
    </row>
    <row r="66" spans="1:30" x14ac:dyDescent="0.3">
      <c r="A66" s="10"/>
      <c r="B66" s="11"/>
      <c r="C66" s="12"/>
      <c r="D66" s="13"/>
      <c r="E66" s="14"/>
      <c r="F66" s="15"/>
      <c r="G66" s="14"/>
      <c r="H66" s="15"/>
      <c r="I66" s="26"/>
      <c r="J66" s="27"/>
      <c r="K66" s="109" t="s">
        <v>100</v>
      </c>
      <c r="L66" s="104"/>
      <c r="M66" s="104"/>
      <c r="N66" s="104"/>
      <c r="O66" s="104"/>
      <c r="P66" s="104"/>
      <c r="Q66" s="104"/>
      <c r="R66" s="104"/>
      <c r="S66" s="104"/>
      <c r="T66" s="104"/>
      <c r="U66" s="30">
        <f>IFERROR(((U62*J62)+(U63*J63)+(U65*J65))/J60,0)</f>
        <v>0.87179628724192859</v>
      </c>
      <c r="V66" s="30">
        <f>V60</f>
        <v>0.40334053593678532</v>
      </c>
      <c r="W66" s="14"/>
      <c r="X66" s="31"/>
      <c r="Y66" s="46"/>
      <c r="Z66" s="47"/>
      <c r="AA66" s="45"/>
      <c r="AB66" s="45"/>
    </row>
    <row r="67" spans="1:30" ht="25.5" x14ac:dyDescent="0.3">
      <c r="A67" s="10"/>
      <c r="B67" s="11"/>
      <c r="C67" s="12"/>
      <c r="D67" s="13"/>
      <c r="E67" s="14"/>
      <c r="F67" s="15"/>
      <c r="G67" s="14"/>
      <c r="H67" s="15"/>
      <c r="I67" s="26"/>
      <c r="J67" s="27"/>
      <c r="K67" s="109" t="s">
        <v>101</v>
      </c>
      <c r="L67" s="104"/>
      <c r="M67" s="104"/>
      <c r="N67" s="104"/>
      <c r="O67" s="104"/>
      <c r="P67" s="104"/>
      <c r="Q67" s="104"/>
      <c r="R67" s="104"/>
      <c r="S67" s="104"/>
      <c r="T67" s="104"/>
      <c r="U67" s="30" t="str">
        <f>IF(U66&gt;0.9,"Sangat Tinggi",IF(U66&gt;0.75,"Tinggi",IF(U66&gt;0.65,"Sedang",IF(U66&gt;0.5,"Rendah","Sangat Rendah"))))</f>
        <v>Tinggi</v>
      </c>
      <c r="V67" s="30" t="str">
        <f>IF(V66&gt;0.9,"Sangat Tinggi",IF(V66&gt;0.75,"Tinggi",IF(V66&gt;0.65,"Sedang",IF(V66&gt;0.5,"Rendah","Sangat Rendah"))))</f>
        <v>Sangat Rendah</v>
      </c>
      <c r="W67" s="14"/>
      <c r="X67" s="31"/>
      <c r="Y67" s="46"/>
      <c r="Z67" s="47"/>
      <c r="AA67" s="45"/>
      <c r="AB67" s="45"/>
    </row>
    <row r="68" spans="1:30" ht="63.75" x14ac:dyDescent="0.3">
      <c r="A68" s="10"/>
      <c r="B68" s="11"/>
      <c r="C68" s="57" t="s">
        <v>129</v>
      </c>
      <c r="D68" s="58" t="s">
        <v>130</v>
      </c>
      <c r="E68" s="59">
        <v>100</v>
      </c>
      <c r="F68" s="60">
        <f>0+F69</f>
        <v>187740500</v>
      </c>
      <c r="G68" s="59">
        <v>100</v>
      </c>
      <c r="H68" s="60">
        <f>0+H69</f>
        <v>31293750</v>
      </c>
      <c r="I68" s="61">
        <v>100</v>
      </c>
      <c r="J68" s="62">
        <f>0+J69</f>
        <v>27348100</v>
      </c>
      <c r="K68" s="63">
        <v>0</v>
      </c>
      <c r="L68" s="63">
        <f>0+L69</f>
        <v>4800000</v>
      </c>
      <c r="M68" s="63">
        <v>0</v>
      </c>
      <c r="N68" s="63">
        <f>0+N69</f>
        <v>2400000</v>
      </c>
      <c r="O68" s="63">
        <v>0</v>
      </c>
      <c r="P68" s="63">
        <f>0+P69</f>
        <v>2400000</v>
      </c>
      <c r="Q68" s="63"/>
      <c r="R68" s="63">
        <f>0+R69</f>
        <v>0</v>
      </c>
      <c r="S68" s="62">
        <v>75</v>
      </c>
      <c r="T68" s="62">
        <f>0+T69</f>
        <v>9600000</v>
      </c>
      <c r="U68" s="64">
        <f>IFERROR(S68/I68,0)</f>
        <v>0.75</v>
      </c>
      <c r="V68" s="64">
        <f>IFERROR(T68/J68,0)</f>
        <v>0.35102987044803846</v>
      </c>
      <c r="W68" s="59" t="s">
        <v>162</v>
      </c>
      <c r="X68" s="60">
        <f>0+X69</f>
        <v>40893750</v>
      </c>
      <c r="Y68" s="65"/>
      <c r="Z68" s="66">
        <f>IFERROR(X68/F68,0)</f>
        <v>0.21782060876582304</v>
      </c>
      <c r="AA68" s="45" t="s">
        <v>2</v>
      </c>
      <c r="AB68" s="45"/>
    </row>
    <row r="69" spans="1:30" ht="63.75" x14ac:dyDescent="0.3">
      <c r="A69" s="10"/>
      <c r="B69" s="11"/>
      <c r="C69" s="67" t="s">
        <v>131</v>
      </c>
      <c r="D69" s="68" t="s">
        <v>132</v>
      </c>
      <c r="E69" s="69"/>
      <c r="F69" s="70">
        <f>0+F70</f>
        <v>187740500</v>
      </c>
      <c r="G69" s="69"/>
      <c r="H69" s="70">
        <f>0+H70</f>
        <v>31293750</v>
      </c>
      <c r="I69" s="71">
        <v>100</v>
      </c>
      <c r="J69" s="72">
        <f>0+J70</f>
        <v>27348100</v>
      </c>
      <c r="K69" s="73">
        <v>25</v>
      </c>
      <c r="L69" s="73">
        <f>0+L70</f>
        <v>4800000</v>
      </c>
      <c r="M69" s="73">
        <v>50</v>
      </c>
      <c r="N69" s="73">
        <f>0+N70</f>
        <v>2400000</v>
      </c>
      <c r="O69" s="73">
        <v>75</v>
      </c>
      <c r="P69" s="73">
        <f>0+P70</f>
        <v>2400000</v>
      </c>
      <c r="Q69" s="73"/>
      <c r="R69" s="73">
        <f>0+R70</f>
        <v>0</v>
      </c>
      <c r="S69" s="72">
        <f>SUM(K69,M69,O69)</f>
        <v>150</v>
      </c>
      <c r="T69" s="72">
        <f>0+T70</f>
        <v>9600000</v>
      </c>
      <c r="U69" s="74">
        <f>IFERROR(S69/I69,0)</f>
        <v>1.5</v>
      </c>
      <c r="V69" s="74">
        <f>IFERROR(T69/J69,0)</f>
        <v>0.35102987044803846</v>
      </c>
      <c r="W69" s="69">
        <f>G69</f>
        <v>0</v>
      </c>
      <c r="X69" s="70">
        <f>0+X70</f>
        <v>40893750</v>
      </c>
      <c r="Y69" s="75">
        <f>IFERROR(W69/E69,0)</f>
        <v>0</v>
      </c>
      <c r="Z69" s="76">
        <f>0+Z70</f>
        <v>0.21782060876582304</v>
      </c>
      <c r="AA69" s="45"/>
      <c r="AB69" s="45"/>
    </row>
    <row r="70" spans="1:30" ht="51" x14ac:dyDescent="0.3">
      <c r="A70" s="10"/>
      <c r="B70" s="11"/>
      <c r="C70" s="12" t="s">
        <v>133</v>
      </c>
      <c r="D70" s="13" t="s">
        <v>134</v>
      </c>
      <c r="E70" s="14"/>
      <c r="F70" s="15">
        <v>187740500</v>
      </c>
      <c r="G70" s="14">
        <v>12</v>
      </c>
      <c r="H70" s="15">
        <v>31293750</v>
      </c>
      <c r="I70" s="26">
        <v>12</v>
      </c>
      <c r="J70" s="27">
        <v>27348100</v>
      </c>
      <c r="K70" s="28">
        <v>3</v>
      </c>
      <c r="L70" s="28">
        <v>4800000</v>
      </c>
      <c r="M70" s="28">
        <v>3</v>
      </c>
      <c r="N70" s="28">
        <v>2400000</v>
      </c>
      <c r="O70" s="28">
        <v>3</v>
      </c>
      <c r="P70" s="28">
        <v>2400000</v>
      </c>
      <c r="Q70" s="28"/>
      <c r="R70" s="28"/>
      <c r="S70" s="27">
        <f>SUM(K70,M70,O70)</f>
        <v>9</v>
      </c>
      <c r="T70" s="27">
        <f>SUM(L70,N70,P70)</f>
        <v>9600000</v>
      </c>
      <c r="U70" s="30">
        <f>IFERROR(IF(S70&gt;I70,1,S70/I70),0)</f>
        <v>0.75</v>
      </c>
      <c r="V70" s="30">
        <f>IFERROR(T70/J70,0)</f>
        <v>0.35102987044803846</v>
      </c>
      <c r="W70" s="14">
        <f>S70+G70</f>
        <v>21</v>
      </c>
      <c r="X70" s="31">
        <f>T70+H70</f>
        <v>40893750</v>
      </c>
      <c r="Y70" s="46">
        <f>IFERROR(W70/E70,0)</f>
        <v>0</v>
      </c>
      <c r="Z70" s="47">
        <f>IFERROR(X70/F70,0)</f>
        <v>0.21782060876582304</v>
      </c>
      <c r="AA70" s="45"/>
      <c r="AB70" s="45" t="s">
        <v>34</v>
      </c>
      <c r="AC70" s="1">
        <v>6128</v>
      </c>
      <c r="AD70" s="1">
        <f>U70</f>
        <v>0.75</v>
      </c>
    </row>
    <row r="71" spans="1:30" x14ac:dyDescent="0.3">
      <c r="A71" s="10"/>
      <c r="B71" s="11"/>
      <c r="C71" s="12"/>
      <c r="D71" s="13"/>
      <c r="E71" s="14"/>
      <c r="F71" s="15"/>
      <c r="G71" s="14"/>
      <c r="H71" s="15"/>
      <c r="I71" s="26"/>
      <c r="J71" s="27"/>
      <c r="K71" s="109" t="s">
        <v>100</v>
      </c>
      <c r="L71" s="104"/>
      <c r="M71" s="104"/>
      <c r="N71" s="104"/>
      <c r="O71" s="104"/>
      <c r="P71" s="104"/>
      <c r="Q71" s="104"/>
      <c r="R71" s="104"/>
      <c r="S71" s="104"/>
      <c r="T71" s="104"/>
      <c r="U71" s="30">
        <f>IFERROR(((U70*J70))/J68,0)</f>
        <v>0.75</v>
      </c>
      <c r="V71" s="30">
        <f>V68</f>
        <v>0.35102987044803846</v>
      </c>
      <c r="W71" s="14"/>
      <c r="X71" s="31"/>
      <c r="Y71" s="46"/>
      <c r="Z71" s="47"/>
      <c r="AA71" s="45"/>
      <c r="AB71" s="45"/>
    </row>
    <row r="72" spans="1:30" ht="25.5" x14ac:dyDescent="0.3">
      <c r="A72" s="10"/>
      <c r="B72" s="11"/>
      <c r="C72" s="12"/>
      <c r="D72" s="13"/>
      <c r="E72" s="14"/>
      <c r="F72" s="15"/>
      <c r="G72" s="14"/>
      <c r="H72" s="15"/>
      <c r="I72" s="26"/>
      <c r="J72" s="27"/>
      <c r="K72" s="109" t="s">
        <v>101</v>
      </c>
      <c r="L72" s="104"/>
      <c r="M72" s="104"/>
      <c r="N72" s="104"/>
      <c r="O72" s="104"/>
      <c r="P72" s="104"/>
      <c r="Q72" s="104"/>
      <c r="R72" s="104"/>
      <c r="S72" s="104"/>
      <c r="T72" s="104"/>
      <c r="U72" s="30" t="str">
        <f>IF(U71&gt;0.9,"Sangat Tinggi",IF(U71&gt;0.75,"Tinggi",IF(U71&gt;0.65,"Sedang",IF(U71&gt;0.5,"Rendah","Sangat Rendah"))))</f>
        <v>Sedang</v>
      </c>
      <c r="V72" s="30" t="str">
        <f>IF(V71&gt;0.9,"Sangat Tinggi",IF(V71&gt;0.75,"Tinggi",IF(V71&gt;0.65,"Sedang",IF(V71&gt;0.5,"Rendah","Sangat Rendah"))))</f>
        <v>Sangat Rendah</v>
      </c>
      <c r="W72" s="14"/>
      <c r="X72" s="31"/>
      <c r="Y72" s="46"/>
      <c r="Z72" s="47"/>
      <c r="AA72" s="45"/>
      <c r="AB72" s="45"/>
    </row>
    <row r="73" spans="1:30" ht="89.25" x14ac:dyDescent="0.3">
      <c r="A73" s="10"/>
      <c r="B73" s="11"/>
      <c r="C73" s="57" t="s">
        <v>135</v>
      </c>
      <c r="D73" s="58" t="s">
        <v>136</v>
      </c>
      <c r="E73" s="59">
        <v>100</v>
      </c>
      <c r="F73" s="60">
        <f>0+F74</f>
        <v>156259000</v>
      </c>
      <c r="G73" s="59">
        <v>100</v>
      </c>
      <c r="H73" s="60">
        <f>0+H74</f>
        <v>25575800</v>
      </c>
      <c r="I73" s="61">
        <v>100</v>
      </c>
      <c r="J73" s="62">
        <f>0+J74</f>
        <v>14221800</v>
      </c>
      <c r="K73" s="63">
        <v>0</v>
      </c>
      <c r="L73" s="63">
        <f>0+L74</f>
        <v>0</v>
      </c>
      <c r="M73" s="63">
        <v>0</v>
      </c>
      <c r="N73" s="63">
        <f>0+N74</f>
        <v>3490000</v>
      </c>
      <c r="O73" s="63">
        <v>0</v>
      </c>
      <c r="P73" s="63">
        <f>0+P74</f>
        <v>1805000</v>
      </c>
      <c r="Q73" s="63"/>
      <c r="R73" s="63">
        <f>0+R74</f>
        <v>0</v>
      </c>
      <c r="S73" s="62">
        <v>64.03</v>
      </c>
      <c r="T73" s="62">
        <f>0+T74</f>
        <v>5295000</v>
      </c>
      <c r="U73" s="64">
        <f>IFERROR(S73/I73,0)</f>
        <v>0.64029999999999998</v>
      </c>
      <c r="V73" s="64">
        <f>IFERROR(T73/J73,0)</f>
        <v>0.37231574062354977</v>
      </c>
      <c r="W73" s="59" t="s">
        <v>162</v>
      </c>
      <c r="X73" s="60">
        <f>0+X74</f>
        <v>30870800</v>
      </c>
      <c r="Y73" s="65"/>
      <c r="Z73" s="66">
        <f>IFERROR(X73/F73,0)</f>
        <v>0.19756174044375044</v>
      </c>
      <c r="AA73" s="45" t="s">
        <v>2</v>
      </c>
      <c r="AB73" s="45"/>
    </row>
    <row r="74" spans="1:30" ht="76.5" x14ac:dyDescent="0.3">
      <c r="A74" s="10"/>
      <c r="B74" s="11"/>
      <c r="C74" s="67" t="s">
        <v>137</v>
      </c>
      <c r="D74" s="68" t="s">
        <v>138</v>
      </c>
      <c r="E74" s="69"/>
      <c r="F74" s="70">
        <f>0+F75+F76</f>
        <v>156259000</v>
      </c>
      <c r="G74" s="69"/>
      <c r="H74" s="70">
        <f>0+H75+H76</f>
        <v>25575800</v>
      </c>
      <c r="I74" s="71">
        <v>100</v>
      </c>
      <c r="J74" s="72">
        <f>0+J75+J76</f>
        <v>14221800</v>
      </c>
      <c r="K74" s="73">
        <v>8.82</v>
      </c>
      <c r="L74" s="73">
        <f>0+L75+L76</f>
        <v>0</v>
      </c>
      <c r="M74" s="73">
        <v>41.18</v>
      </c>
      <c r="N74" s="73">
        <f>0+N75+N76</f>
        <v>3490000</v>
      </c>
      <c r="O74" s="73">
        <v>58.82</v>
      </c>
      <c r="P74" s="73">
        <f>0+P75+P76</f>
        <v>1805000</v>
      </c>
      <c r="Q74" s="73"/>
      <c r="R74" s="73">
        <f>0+R75+R76</f>
        <v>0</v>
      </c>
      <c r="S74" s="72">
        <f>SUM(K74,M74,O74)</f>
        <v>108.82</v>
      </c>
      <c r="T74" s="72">
        <f>0+T75+T76</f>
        <v>5295000</v>
      </c>
      <c r="U74" s="74">
        <f>IFERROR(S74/I74,0)</f>
        <v>1.0881999999999998</v>
      </c>
      <c r="V74" s="74">
        <f>IFERROR(T74/J74,0)</f>
        <v>0.37231574062354977</v>
      </c>
      <c r="W74" s="69">
        <f>G74</f>
        <v>0</v>
      </c>
      <c r="X74" s="70">
        <f>0+X75+X76</f>
        <v>30870800</v>
      </c>
      <c r="Y74" s="75">
        <f>IFERROR(W74/E74,0)</f>
        <v>0</v>
      </c>
      <c r="Z74" s="76">
        <f>0+Z75+Z76</f>
        <v>0.37633390381362586</v>
      </c>
      <c r="AA74" s="45"/>
      <c r="AB74" s="45"/>
    </row>
    <row r="75" spans="1:30" ht="76.5" x14ac:dyDescent="0.3">
      <c r="A75" s="10"/>
      <c r="B75" s="11"/>
      <c r="C75" s="12" t="s">
        <v>139</v>
      </c>
      <c r="D75" s="13" t="s">
        <v>140</v>
      </c>
      <c r="E75" s="14"/>
      <c r="F75" s="15">
        <v>51979500</v>
      </c>
      <c r="G75" s="14">
        <v>22</v>
      </c>
      <c r="H75" s="15">
        <v>5391800</v>
      </c>
      <c r="I75" s="26">
        <v>22</v>
      </c>
      <c r="J75" s="27">
        <v>6240900</v>
      </c>
      <c r="K75" s="28">
        <v>0</v>
      </c>
      <c r="L75" s="28">
        <v>0</v>
      </c>
      <c r="M75" s="28">
        <v>11</v>
      </c>
      <c r="N75" s="28">
        <v>2510000</v>
      </c>
      <c r="O75" s="28">
        <v>0</v>
      </c>
      <c r="P75" s="28">
        <v>420000</v>
      </c>
      <c r="Q75" s="28"/>
      <c r="R75" s="28"/>
      <c r="S75" s="27">
        <f>SUM(K75,M75,O75)</f>
        <v>11</v>
      </c>
      <c r="T75" s="27">
        <f>SUM(L75,N75,P75)</f>
        <v>2930000</v>
      </c>
      <c r="U75" s="30">
        <f>IFERROR(IF(S75&gt;I75,1,S75/I75),0)</f>
        <v>0.5</v>
      </c>
      <c r="V75" s="30">
        <f>IFERROR(T75/J75,0)</f>
        <v>0.46948356807511737</v>
      </c>
      <c r="W75" s="14">
        <f>S75+G75</f>
        <v>33</v>
      </c>
      <c r="X75" s="31">
        <f>T75+H75</f>
        <v>8321800</v>
      </c>
      <c r="Y75" s="46">
        <f>IFERROR(W75/E75,0)</f>
        <v>0</v>
      </c>
      <c r="Z75" s="47">
        <f>IFERROR(X75/F75,0)</f>
        <v>0.16009773083619505</v>
      </c>
      <c r="AA75" s="45"/>
      <c r="AB75" s="45" t="s">
        <v>34</v>
      </c>
      <c r="AC75" s="1">
        <v>6129</v>
      </c>
      <c r="AD75" s="1">
        <f>U75</f>
        <v>0.5</v>
      </c>
    </row>
    <row r="76" spans="1:30" ht="89.25" x14ac:dyDescent="0.3">
      <c r="A76" s="10"/>
      <c r="B76" s="11"/>
      <c r="C76" s="12" t="s">
        <v>141</v>
      </c>
      <c r="D76" s="13" t="s">
        <v>142</v>
      </c>
      <c r="E76" s="14"/>
      <c r="F76" s="15">
        <v>104279500</v>
      </c>
      <c r="G76" s="14">
        <v>12</v>
      </c>
      <c r="H76" s="15">
        <v>20184000</v>
      </c>
      <c r="I76" s="26">
        <v>12</v>
      </c>
      <c r="J76" s="27">
        <v>7980900</v>
      </c>
      <c r="K76" s="28">
        <v>3</v>
      </c>
      <c r="L76" s="28">
        <v>0</v>
      </c>
      <c r="M76" s="28">
        <v>3</v>
      </c>
      <c r="N76" s="28">
        <v>980000</v>
      </c>
      <c r="O76" s="28">
        <v>3</v>
      </c>
      <c r="P76" s="28">
        <v>1385000</v>
      </c>
      <c r="Q76" s="28"/>
      <c r="R76" s="28"/>
      <c r="S76" s="27">
        <f>SUM(K76,M76,O76)</f>
        <v>9</v>
      </c>
      <c r="T76" s="27">
        <f>SUM(L76,N76,P76)</f>
        <v>2365000</v>
      </c>
      <c r="U76" s="30">
        <f>IFERROR(IF(S76&gt;I76,1,S76/I76),0)</f>
        <v>0.75</v>
      </c>
      <c r="V76" s="30">
        <f>IFERROR(T76/J76,0)</f>
        <v>0.29633249382901677</v>
      </c>
      <c r="W76" s="14">
        <f>S76+G76</f>
        <v>21</v>
      </c>
      <c r="X76" s="31">
        <f>T76+H76</f>
        <v>22549000</v>
      </c>
      <c r="Y76" s="46">
        <f>IFERROR(W76/E76,0)</f>
        <v>0</v>
      </c>
      <c r="Z76" s="47">
        <f>IFERROR(X76/F76,0)</f>
        <v>0.21623617297743083</v>
      </c>
      <c r="AA76" s="45"/>
      <c r="AB76" s="45" t="s">
        <v>34</v>
      </c>
      <c r="AC76" s="1">
        <v>6130</v>
      </c>
      <c r="AD76" s="1">
        <f>U76</f>
        <v>0.75</v>
      </c>
    </row>
    <row r="77" spans="1:30" x14ac:dyDescent="0.3">
      <c r="A77" s="10"/>
      <c r="B77" s="11"/>
      <c r="C77" s="12"/>
      <c r="D77" s="13"/>
      <c r="E77" s="14"/>
      <c r="F77" s="15"/>
      <c r="G77" s="14"/>
      <c r="H77" s="15"/>
      <c r="I77" s="26"/>
      <c r="J77" s="27"/>
      <c r="K77" s="109" t="s">
        <v>100</v>
      </c>
      <c r="L77" s="104"/>
      <c r="M77" s="104"/>
      <c r="N77" s="104"/>
      <c r="O77" s="104"/>
      <c r="P77" s="104"/>
      <c r="Q77" s="104"/>
      <c r="R77" s="104"/>
      <c r="S77" s="104"/>
      <c r="T77" s="104"/>
      <c r="U77" s="30">
        <f>IFERROR(((U75*J75)+(U76*J76))/J73,0)</f>
        <v>0.64029342277348855</v>
      </c>
      <c r="V77" s="30">
        <f>V73</f>
        <v>0.37231574062354977</v>
      </c>
      <c r="W77" s="14"/>
      <c r="X77" s="31"/>
      <c r="Y77" s="46"/>
      <c r="Z77" s="47"/>
      <c r="AA77" s="45"/>
      <c r="AB77" s="45"/>
    </row>
    <row r="78" spans="1:30" ht="25.5" x14ac:dyDescent="0.3">
      <c r="A78" s="10"/>
      <c r="B78" s="11"/>
      <c r="C78" s="12"/>
      <c r="D78" s="13"/>
      <c r="E78" s="14"/>
      <c r="F78" s="15"/>
      <c r="G78" s="14"/>
      <c r="H78" s="15"/>
      <c r="I78" s="26"/>
      <c r="J78" s="27"/>
      <c r="K78" s="109" t="s">
        <v>101</v>
      </c>
      <c r="L78" s="104"/>
      <c r="M78" s="104"/>
      <c r="N78" s="104"/>
      <c r="O78" s="104"/>
      <c r="P78" s="104"/>
      <c r="Q78" s="104"/>
      <c r="R78" s="104"/>
      <c r="S78" s="104"/>
      <c r="T78" s="104"/>
      <c r="U78" s="30" t="str">
        <f>IF(U77&gt;0.9,"Sangat Tinggi",IF(U77&gt;0.75,"Tinggi",IF(U77&gt;0.65,"Sedang",IF(U77&gt;0.5,"Rendah","Sangat Rendah"))))</f>
        <v>Rendah</v>
      </c>
      <c r="V78" s="30" t="str">
        <f>IF(V77&gt;0.9,"Sangat Tinggi",IF(V77&gt;0.75,"Tinggi",IF(V77&gt;0.65,"Sedang",IF(V77&gt;0.5,"Rendah","Sangat Rendah"))))</f>
        <v>Sangat Rendah</v>
      </c>
      <c r="W78" s="14"/>
      <c r="X78" s="31"/>
      <c r="Y78" s="46"/>
      <c r="Z78" s="47"/>
      <c r="AA78" s="45"/>
      <c r="AB78" s="45"/>
    </row>
    <row r="79" spans="1:30" x14ac:dyDescent="0.3">
      <c r="A79" s="16"/>
      <c r="B79" s="17"/>
      <c r="C79" s="17"/>
      <c r="D79" s="17"/>
      <c r="E79" s="17"/>
      <c r="F79" s="17"/>
      <c r="G79" s="17"/>
      <c r="H79" s="17"/>
      <c r="I79" s="88">
        <f>0+J10+J49+J54+J60+J68+J73</f>
        <v>3006467857</v>
      </c>
      <c r="J79" s="89"/>
      <c r="K79" s="90" t="s">
        <v>143</v>
      </c>
      <c r="L79" s="91"/>
      <c r="M79" s="91"/>
      <c r="N79" s="91"/>
      <c r="O79" s="91"/>
      <c r="P79" s="91"/>
      <c r="Q79" s="91"/>
      <c r="R79" s="91"/>
      <c r="S79" s="91"/>
      <c r="T79" s="92"/>
      <c r="U79" s="32">
        <f>(0+(U46*J10)+(U52*J49)+(U58*J54)+(U66*J60)+(U71*J68)+(U77*J73))/I79</f>
        <v>0.63416625368425816</v>
      </c>
      <c r="V79" s="32">
        <f>(0+T10+T49+T54+T60+T68+T73)/I79</f>
        <v>0.62999554463555341</v>
      </c>
      <c r="W79" s="33"/>
      <c r="X79" s="33"/>
      <c r="Y79" s="33"/>
      <c r="Z79" s="48"/>
      <c r="AA79" s="49"/>
      <c r="AB79" s="50"/>
    </row>
    <row r="80" spans="1:30" ht="33" customHeight="1" x14ac:dyDescent="0.3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93" t="s">
        <v>144</v>
      </c>
      <c r="L80" s="94"/>
      <c r="M80" s="94"/>
      <c r="N80" s="94"/>
      <c r="O80" s="94"/>
      <c r="P80" s="94"/>
      <c r="Q80" s="94"/>
      <c r="R80" s="94"/>
      <c r="S80" s="94"/>
      <c r="T80" s="95"/>
      <c r="U80" s="34" t="str">
        <f>IF(U79&gt;0.9,"Sangat Tinggi",IF(U79&gt;0.75,"Tinggi",IF(U79&gt;0.65,"Sedang",IF(U79&gt;0.5,"Rendah","Sangat Rendah"))))</f>
        <v>Rendah</v>
      </c>
      <c r="V80" s="34" t="str">
        <f>IF(V79&gt;0.9,"Sangat Tinggi",IF(V79&gt;0.75,"Tinggi",IF(V79&gt;0.65,"Sedang",IF(V79&gt;0.5,"Rendah","Sangat Rendah"))))</f>
        <v>Rendah</v>
      </c>
      <c r="W80" s="35"/>
      <c r="X80" s="35"/>
      <c r="Y80" s="35"/>
      <c r="Z80" s="51"/>
      <c r="AA80" s="52"/>
      <c r="AB80" s="53"/>
    </row>
    <row r="81" spans="1:32" ht="33" customHeight="1" x14ac:dyDescent="0.3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36"/>
      <c r="V81" s="36"/>
      <c r="W81" s="37"/>
      <c r="X81" s="37"/>
      <c r="Y81" s="37"/>
      <c r="Z81" s="37"/>
      <c r="AA81" s="54"/>
      <c r="AB81" s="55"/>
    </row>
    <row r="82" spans="1:32" ht="21" customHeight="1" x14ac:dyDescent="0.3">
      <c r="A82" s="96" t="s">
        <v>145</v>
      </c>
      <c r="B82" s="97"/>
      <c r="C82" s="97"/>
      <c r="D82" s="97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56"/>
    </row>
    <row r="83" spans="1:32" x14ac:dyDescent="0.3">
      <c r="A83" s="96" t="s">
        <v>146</v>
      </c>
      <c r="B83" s="97"/>
      <c r="C83" s="97"/>
      <c r="D83" s="97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56"/>
    </row>
    <row r="84" spans="1:32" x14ac:dyDescent="0.3">
      <c r="A84" s="96" t="s">
        <v>147</v>
      </c>
      <c r="B84" s="97"/>
      <c r="C84" s="97"/>
      <c r="D84" s="97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56"/>
    </row>
    <row r="85" spans="1:32" x14ac:dyDescent="0.3">
      <c r="A85" s="96" t="s">
        <v>148</v>
      </c>
      <c r="B85" s="97"/>
      <c r="C85" s="97"/>
      <c r="D85" s="97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56"/>
    </row>
    <row r="86" spans="1:32" ht="33" customHeight="1" x14ac:dyDescent="0.3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6"/>
      <c r="V86" s="36"/>
      <c r="W86" s="37"/>
      <c r="X86" s="37"/>
      <c r="Y86" s="37"/>
      <c r="Z86" s="37"/>
      <c r="AA86" s="54"/>
      <c r="AB86" s="55"/>
    </row>
    <row r="88" spans="1:32" ht="27.6" customHeight="1" x14ac:dyDescent="0.3">
      <c r="A88" s="22" t="s">
        <v>149</v>
      </c>
      <c r="B88" s="22" t="s">
        <v>150</v>
      </c>
      <c r="C88" s="22" t="s">
        <v>151</v>
      </c>
    </row>
    <row r="89" spans="1:32" ht="15.6" customHeight="1" x14ac:dyDescent="0.3">
      <c r="A89" s="23">
        <v>1</v>
      </c>
      <c r="B89" s="24" t="s">
        <v>152</v>
      </c>
      <c r="C89" s="24" t="s">
        <v>153</v>
      </c>
    </row>
    <row r="90" spans="1:32" ht="15.6" customHeight="1" x14ac:dyDescent="0.3">
      <c r="A90" s="24">
        <v>2</v>
      </c>
      <c r="B90" s="24" t="s">
        <v>154</v>
      </c>
      <c r="C90" s="24" t="s">
        <v>155</v>
      </c>
    </row>
    <row r="91" spans="1:32" ht="15.6" customHeight="1" x14ac:dyDescent="0.3">
      <c r="A91" s="24">
        <v>3</v>
      </c>
      <c r="B91" s="24" t="s">
        <v>156</v>
      </c>
      <c r="C91" s="24" t="s">
        <v>157</v>
      </c>
    </row>
    <row r="92" spans="1:32" ht="15.6" customHeight="1" x14ac:dyDescent="0.3">
      <c r="A92" s="24">
        <v>4</v>
      </c>
      <c r="B92" s="24" t="s">
        <v>158</v>
      </c>
      <c r="C92" s="24" t="s">
        <v>159</v>
      </c>
    </row>
    <row r="93" spans="1:32" ht="15.6" customHeight="1" x14ac:dyDescent="0.3">
      <c r="A93" s="24">
        <v>5</v>
      </c>
      <c r="B93" s="25" t="s">
        <v>160</v>
      </c>
      <c r="C93" s="24" t="s">
        <v>161</v>
      </c>
    </row>
  </sheetData>
  <sheetProtection formatCells="0" formatColumns="0" formatRows="0" insertColumns="0" insertRows="0" insertHyperlinks="0" deleteColumns="0" deleteRows="0" sort="0" autoFilter="0" pivotTables="0"/>
  <mergeCells count="69">
    <mergeCell ref="V28:V29"/>
    <mergeCell ref="X28:X29"/>
    <mergeCell ref="Z28:Z29"/>
    <mergeCell ref="K71:T71"/>
    <mergeCell ref="K72:T72"/>
    <mergeCell ref="K77:T77"/>
    <mergeCell ref="K78:T78"/>
    <mergeCell ref="F28:F29"/>
    <mergeCell ref="H28:H29"/>
    <mergeCell ref="J28:J29"/>
    <mergeCell ref="L28:L29"/>
    <mergeCell ref="N28:N29"/>
    <mergeCell ref="P28:P29"/>
    <mergeCell ref="R28:R29"/>
    <mergeCell ref="T28:T29"/>
    <mergeCell ref="A84:D84"/>
    <mergeCell ref="A85:D85"/>
    <mergeCell ref="A7:A8"/>
    <mergeCell ref="B7:B8"/>
    <mergeCell ref="C7:C8"/>
    <mergeCell ref="D7:D8"/>
    <mergeCell ref="C9:Z9"/>
    <mergeCell ref="K46:T46"/>
    <mergeCell ref="K47:T47"/>
    <mergeCell ref="C48:Z48"/>
    <mergeCell ref="K52:T52"/>
    <mergeCell ref="K53:T53"/>
    <mergeCell ref="K58:T58"/>
    <mergeCell ref="K59:T59"/>
    <mergeCell ref="K66:T66"/>
    <mergeCell ref="K67:T67"/>
    <mergeCell ref="I79:J79"/>
    <mergeCell ref="K79:T79"/>
    <mergeCell ref="K80:T80"/>
    <mergeCell ref="A82:D82"/>
    <mergeCell ref="A83:D83"/>
    <mergeCell ref="Y6:Z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O6:P6"/>
    <mergeCell ref="Q6:R6"/>
    <mergeCell ref="S6:T6"/>
    <mergeCell ref="U6:V6"/>
    <mergeCell ref="W6:X6"/>
    <mergeCell ref="E6:F6"/>
    <mergeCell ref="G6:H6"/>
    <mergeCell ref="I6:J6"/>
    <mergeCell ref="K6:L6"/>
    <mergeCell ref="M6:N6"/>
    <mergeCell ref="A1:Z1"/>
    <mergeCell ref="A2:Z2"/>
    <mergeCell ref="A3:Z3"/>
    <mergeCell ref="E5:F5"/>
    <mergeCell ref="G5:H5"/>
    <mergeCell ref="I5:J5"/>
    <mergeCell ref="K5:R5"/>
    <mergeCell ref="S5:T5"/>
    <mergeCell ref="U5:V5"/>
    <mergeCell ref="W5:X5"/>
    <mergeCell ref="Y5:Z5"/>
  </mergeCells>
  <printOptions horizontalCentered="1"/>
  <pageMargins left="0.2" right="0.2" top="0.5" bottom="0.25" header="0.3" footer="0.3"/>
  <pageSetup paperSize="9" scale="6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Akh.Saifudin</dc:creator>
  <cp:keywords/>
  <dc:description/>
  <cp:lastModifiedBy>TDC</cp:lastModifiedBy>
  <dcterms:created xsi:type="dcterms:W3CDTF">2013-11-19T04:37:00Z</dcterms:created>
  <dcterms:modified xsi:type="dcterms:W3CDTF">2025-12-11T00:26:19Z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1033-11.2.0.11516</vt:lpwstr>
  </property>
  <property fmtid="{D5CDD505-2E9C-101B-9397-08002B2CF9AE}" pid="3" name="ICV">
    <vt:lpwstr>A420E118E9DF4E2FB864D1E0B89EECD1</vt:lpwstr>
  </property>
</Properties>
</file>